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drawings/drawing2.xml" ContentType="application/vnd.openxmlformats-officedocument.drawing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queryTables/queryTable1.xml" ContentType="application/vnd.openxmlformats-officedocument.spreadsheetml.queryTab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er1\OneDrive\Documents\PERSONALE\SPORT\UISP\2023-24\Documenti ufficiali\"/>
    </mc:Choice>
  </mc:AlternateContent>
  <bookViews>
    <workbookView xWindow="-120" yWindow="-120" windowWidth="20730" windowHeight="11160" tabRatio="604"/>
  </bookViews>
  <sheets>
    <sheet name="DISATL" sheetId="2" r:id="rId1"/>
    <sheet name="MODSPO" sheetId="4" r:id="rId2"/>
    <sheet name="aggiornamenti" sheetId="1" r:id="rId3"/>
    <sheet name="Istruzioni" sheetId="3" r:id="rId4"/>
  </sheets>
  <definedNames>
    <definedName name="_xlnm._FilterDatabase" localSheetId="0" hidden="1">DISATL!$J$16:$BH$16</definedName>
    <definedName name="calendario" localSheetId="2">aggiornamenti!$A$1:$J$154</definedName>
    <definedName name="_xlnm.Print_Area" localSheetId="0">DISATL!$K$2:$BD$51</definedName>
    <definedName name="_xlnm.Print_Area" localSheetId="3">Istruzioni!$A$1:$J$159</definedName>
    <definedName name="_xlnm.Print_Area" localSheetId="1">MODSPO!$W$1:$AV$49</definedName>
  </definedNames>
  <calcPr calcId="162913"/>
</workbook>
</file>

<file path=xl/calcChain.xml><?xml version="1.0" encoding="utf-8"?>
<calcChain xmlns="http://schemas.openxmlformats.org/spreadsheetml/2006/main">
  <c r="Y10" i="2" l="1"/>
  <c r="BE4" i="4" l="1"/>
  <c r="BE5" i="4"/>
  <c r="BE6" i="4"/>
  <c r="BE7" i="4"/>
  <c r="BE8" i="4"/>
  <c r="BE9" i="4"/>
  <c r="BE10" i="4"/>
  <c r="BE11" i="4"/>
  <c r="BE12" i="4"/>
  <c r="BE13" i="4"/>
  <c r="BE14" i="4"/>
  <c r="BE15" i="4"/>
  <c r="BE16" i="4"/>
  <c r="BE17" i="4"/>
  <c r="BE18" i="4"/>
  <c r="BE19" i="4"/>
  <c r="BE20" i="4"/>
  <c r="BE21" i="4"/>
  <c r="BE22" i="4"/>
  <c r="BE23" i="4"/>
  <c r="BE24" i="4"/>
  <c r="BE25" i="4"/>
  <c r="BE26" i="4"/>
  <c r="BE27" i="4"/>
  <c r="BE28" i="4"/>
  <c r="BE29" i="4"/>
  <c r="BE30" i="4"/>
  <c r="BE31" i="4"/>
  <c r="BE32" i="4"/>
  <c r="BE33" i="4"/>
  <c r="BE34" i="4"/>
  <c r="BE35" i="4"/>
  <c r="BE36" i="4"/>
  <c r="BE37" i="4"/>
  <c r="BE38" i="4"/>
  <c r="BE39" i="4"/>
  <c r="BE40" i="4"/>
  <c r="BE41" i="4"/>
  <c r="BE42" i="4"/>
  <c r="BE43" i="4"/>
  <c r="BE44" i="4"/>
  <c r="BE45" i="4"/>
  <c r="BE46" i="4"/>
  <c r="BE47" i="4"/>
  <c r="BE48" i="4"/>
  <c r="BE49" i="4"/>
  <c r="BE50" i="4"/>
  <c r="BE51" i="4"/>
  <c r="BE52" i="4"/>
  <c r="BE53" i="4"/>
  <c r="BE54" i="4"/>
  <c r="BE55" i="4"/>
  <c r="BE56" i="4"/>
  <c r="BE57" i="4"/>
  <c r="BE58" i="4"/>
  <c r="BE59" i="4"/>
  <c r="BE60" i="4"/>
  <c r="BE61" i="4"/>
  <c r="BE62" i="4"/>
  <c r="BE63" i="4"/>
  <c r="BE64" i="4"/>
  <c r="BE65" i="4"/>
  <c r="BE66" i="4"/>
  <c r="BE67" i="4"/>
  <c r="BE68" i="4"/>
  <c r="BE69" i="4"/>
  <c r="BE70" i="4"/>
  <c r="BE71" i="4"/>
  <c r="BE72" i="4"/>
  <c r="BE73" i="4"/>
  <c r="BE74" i="4"/>
  <c r="BE75" i="4"/>
  <c r="BE76" i="4"/>
  <c r="BE77" i="4"/>
  <c r="BE78" i="4"/>
  <c r="BE79" i="4"/>
  <c r="BE80" i="4"/>
  <c r="BE81" i="4"/>
  <c r="BE82" i="4"/>
  <c r="BE3" i="4"/>
  <c r="Z29" i="4" l="1"/>
  <c r="BF4" i="4"/>
  <c r="BF5" i="4"/>
  <c r="BF6" i="4"/>
  <c r="BF7" i="4"/>
  <c r="BF8" i="4"/>
  <c r="BF9" i="4"/>
  <c r="BF10" i="4"/>
  <c r="BF11" i="4"/>
  <c r="BF12" i="4"/>
  <c r="BF13" i="4"/>
  <c r="BF14" i="4"/>
  <c r="BF15" i="4"/>
  <c r="BF16" i="4"/>
  <c r="BF17" i="4"/>
  <c r="BF18" i="4"/>
  <c r="BF19" i="4"/>
  <c r="BF20" i="4"/>
  <c r="BF21" i="4"/>
  <c r="BF22" i="4"/>
  <c r="BF23" i="4"/>
  <c r="BF24" i="4"/>
  <c r="BF25" i="4"/>
  <c r="BF26" i="4"/>
  <c r="BF27" i="4"/>
  <c r="BF28" i="4"/>
  <c r="BF29" i="4"/>
  <c r="BF30" i="4"/>
  <c r="BF31" i="4"/>
  <c r="BF32" i="4"/>
  <c r="BF33" i="4"/>
  <c r="BF34" i="4"/>
  <c r="BF35" i="4"/>
  <c r="BF36" i="4"/>
  <c r="BF37" i="4"/>
  <c r="BF38" i="4"/>
  <c r="BF39" i="4"/>
  <c r="BF40" i="4"/>
  <c r="BF41" i="4"/>
  <c r="BF42" i="4"/>
  <c r="BF43" i="4"/>
  <c r="BF44" i="4"/>
  <c r="BF45" i="4"/>
  <c r="BF46" i="4"/>
  <c r="BF47" i="4"/>
  <c r="BF48" i="4"/>
  <c r="BF49" i="4"/>
  <c r="BF50" i="4"/>
  <c r="BF51" i="4"/>
  <c r="BF52" i="4"/>
  <c r="BF53" i="4"/>
  <c r="BF54" i="4"/>
  <c r="BF55" i="4"/>
  <c r="BF56" i="4"/>
  <c r="BF57" i="4"/>
  <c r="BF58" i="4"/>
  <c r="BF59" i="4"/>
  <c r="BF60" i="4"/>
  <c r="BF61" i="4"/>
  <c r="BF62" i="4"/>
  <c r="BF63" i="4"/>
  <c r="BF64" i="4"/>
  <c r="BF65" i="4"/>
  <c r="BF66" i="4"/>
  <c r="BF67" i="4"/>
  <c r="BF68" i="4"/>
  <c r="BF69" i="4"/>
  <c r="BF70" i="4"/>
  <c r="BF71" i="4"/>
  <c r="BF72" i="4"/>
  <c r="BF73" i="4"/>
  <c r="BF74" i="4"/>
  <c r="BF75" i="4"/>
  <c r="BF76" i="4"/>
  <c r="BF77" i="4"/>
  <c r="BF78" i="4"/>
  <c r="BF79" i="4"/>
  <c r="BF80" i="4"/>
  <c r="BF81" i="4"/>
  <c r="BF82" i="4"/>
  <c r="BF3" i="4"/>
  <c r="BC4" i="4"/>
  <c r="BC5" i="4"/>
  <c r="BC6" i="4"/>
  <c r="BC7" i="4"/>
  <c r="BC8" i="4"/>
  <c r="BC9" i="4"/>
  <c r="BC10" i="4"/>
  <c r="BC11" i="4"/>
  <c r="BC12" i="4"/>
  <c r="BC13" i="4"/>
  <c r="BC14" i="4"/>
  <c r="BC15" i="4"/>
  <c r="BC16" i="4"/>
  <c r="BC17" i="4"/>
  <c r="BC18" i="4"/>
  <c r="BC19" i="4"/>
  <c r="BC20" i="4"/>
  <c r="BC21" i="4"/>
  <c r="BC22" i="4"/>
  <c r="BC23" i="4"/>
  <c r="BC24" i="4"/>
  <c r="BC25" i="4"/>
  <c r="BC26" i="4"/>
  <c r="BC27" i="4"/>
  <c r="BC28" i="4"/>
  <c r="BC29" i="4"/>
  <c r="BC30" i="4"/>
  <c r="BC31" i="4"/>
  <c r="BC32" i="4"/>
  <c r="BC33" i="4"/>
  <c r="BC34" i="4"/>
  <c r="BC35" i="4"/>
  <c r="BC36" i="4"/>
  <c r="BC37" i="4"/>
  <c r="BC38" i="4"/>
  <c r="BC39" i="4"/>
  <c r="BC40" i="4"/>
  <c r="BC41" i="4"/>
  <c r="BC42" i="4"/>
  <c r="BC43" i="4"/>
  <c r="BC44" i="4"/>
  <c r="BC45" i="4"/>
  <c r="BC46" i="4"/>
  <c r="BC47" i="4"/>
  <c r="BC48" i="4"/>
  <c r="BC49" i="4"/>
  <c r="BC50" i="4"/>
  <c r="BC51" i="4"/>
  <c r="BC52" i="4"/>
  <c r="BC53" i="4"/>
  <c r="BC54" i="4"/>
  <c r="BC55" i="4"/>
  <c r="BC56" i="4"/>
  <c r="BC57" i="4"/>
  <c r="BC58" i="4"/>
  <c r="BC59" i="4"/>
  <c r="BC60" i="4"/>
  <c r="BC61" i="4"/>
  <c r="BC62" i="4"/>
  <c r="BC63" i="4"/>
  <c r="BC64" i="4"/>
  <c r="BC65" i="4"/>
  <c r="BC66" i="4"/>
  <c r="BC67" i="4"/>
  <c r="BC68" i="4"/>
  <c r="BC69" i="4"/>
  <c r="BC70" i="4"/>
  <c r="BC71" i="4"/>
  <c r="BC72" i="4"/>
  <c r="BC73" i="4"/>
  <c r="BC74" i="4"/>
  <c r="BC75" i="4"/>
  <c r="BC76" i="4"/>
  <c r="BC77" i="4"/>
  <c r="BC78" i="4"/>
  <c r="BC79" i="4"/>
  <c r="BC80" i="4"/>
  <c r="BC81" i="4"/>
  <c r="BC82" i="4"/>
  <c r="BC3" i="4"/>
  <c r="BS50" i="2" l="1"/>
  <c r="BS51" i="2"/>
  <c r="BS52" i="2"/>
  <c r="BS53" i="2"/>
  <c r="BS54" i="2"/>
  <c r="BS55" i="2"/>
  <c r="BS56" i="2"/>
  <c r="BS57" i="2"/>
  <c r="BS58" i="2"/>
  <c r="BS59" i="2"/>
  <c r="BS60" i="2"/>
  <c r="BH61" i="2"/>
  <c r="B3" i="4" l="1"/>
  <c r="P2" i="4"/>
  <c r="AQ15" i="4" l="1"/>
  <c r="E9" i="4" l="1"/>
  <c r="AF45" i="4"/>
  <c r="AF46" i="4"/>
  <c r="BI58" i="2" l="1"/>
  <c r="BJ58" i="2"/>
  <c r="BK58" i="2"/>
  <c r="BL58" i="2"/>
  <c r="BM58" i="2"/>
  <c r="BO58" i="2"/>
  <c r="BI59" i="2"/>
  <c r="BJ59" i="2"/>
  <c r="BK59" i="2"/>
  <c r="BL59" i="2"/>
  <c r="BM59" i="2"/>
  <c r="BO59" i="2"/>
  <c r="BI60" i="2"/>
  <c r="BJ60" i="2"/>
  <c r="BK60" i="2"/>
  <c r="BL60" i="2"/>
  <c r="BM60" i="2"/>
  <c r="BO60" i="2"/>
  <c r="AE36" i="4"/>
  <c r="AP36" i="4"/>
  <c r="X34" i="4"/>
  <c r="AO36" i="4"/>
  <c r="X36" i="4"/>
  <c r="M10" i="4"/>
  <c r="M9" i="4"/>
  <c r="BH60" i="2" l="1"/>
  <c r="BR60" i="2"/>
  <c r="BT60" i="2"/>
  <c r="BQ60" i="2"/>
  <c r="BU60" i="2"/>
  <c r="BV60" i="2"/>
  <c r="BR59" i="2"/>
  <c r="BT59" i="2"/>
  <c r="BV59" i="2"/>
  <c r="BQ59" i="2"/>
  <c r="BU59" i="2"/>
  <c r="BH58" i="2"/>
  <c r="BR58" i="2"/>
  <c r="BT58" i="2"/>
  <c r="BV58" i="2"/>
  <c r="BQ58" i="2"/>
  <c r="BU58" i="2"/>
  <c r="BH59" i="2"/>
  <c r="D15" i="4"/>
  <c r="D16" i="4"/>
  <c r="D17" i="4"/>
  <c r="BB14" i="4"/>
  <c r="AD19" i="4" s="1"/>
  <c r="AY9" i="4" s="1"/>
  <c r="BB13" i="4"/>
  <c r="AF42" i="4"/>
  <c r="AY15" i="4" s="1"/>
  <c r="AF41" i="4"/>
  <c r="AY14" i="4" s="1"/>
  <c r="AF40" i="4"/>
  <c r="AY13" i="4" s="1"/>
  <c r="Z15" i="4"/>
  <c r="BB21" i="4" s="1"/>
  <c r="AA27" i="4" s="1"/>
  <c r="AR4" i="4"/>
  <c r="AI15" i="4"/>
  <c r="AY6" i="4" l="1"/>
  <c r="AD25" i="4"/>
  <c r="AY10" i="4" s="1"/>
  <c r="AY7" i="4"/>
  <c r="AO25" i="4"/>
  <c r="AY11" i="4" s="1"/>
  <c r="AD17" i="4"/>
  <c r="AY8" i="4" s="1"/>
  <c r="BB3" i="4"/>
  <c r="AD13" i="4" s="1"/>
  <c r="AC11" i="4" s="1"/>
  <c r="AY12" i="4"/>
  <c r="AY5" i="4"/>
  <c r="BI64" i="2"/>
  <c r="BJ64" i="2"/>
  <c r="BL64" i="2"/>
  <c r="BM64" i="2"/>
  <c r="BO67" i="2"/>
  <c r="BH67" i="2" s="1"/>
  <c r="BO66" i="2"/>
  <c r="BP66" i="2" s="1"/>
  <c r="BO65" i="2"/>
  <c r="BR65" i="2" s="1"/>
  <c r="BO64" i="2"/>
  <c r="BR64" i="2" s="1"/>
  <c r="BL65" i="2"/>
  <c r="BM65" i="2"/>
  <c r="BL66" i="2"/>
  <c r="BM66" i="2"/>
  <c r="BL67" i="2"/>
  <c r="BM67" i="2"/>
  <c r="BK67" i="2"/>
  <c r="BJ67" i="2"/>
  <c r="BI67" i="2"/>
  <c r="BK66" i="2"/>
  <c r="BJ66" i="2"/>
  <c r="BI66" i="2"/>
  <c r="BK65" i="2"/>
  <c r="BJ65" i="2"/>
  <c r="BI65" i="2"/>
  <c r="BH66" i="2" l="1"/>
  <c r="BQ66" i="2"/>
  <c r="BQ65" i="2"/>
  <c r="BH65" i="2"/>
  <c r="BP65" i="2"/>
  <c r="BQ64" i="2"/>
  <c r="BP64" i="2"/>
  <c r="BH64" i="2"/>
  <c r="AW47" i="2" s="1"/>
  <c r="BQ67" i="2"/>
  <c r="BP67" i="2"/>
  <c r="BR67" i="2"/>
  <c r="BR66" i="2"/>
  <c r="BK51" i="2"/>
  <c r="BK52" i="2"/>
  <c r="BK53" i="2"/>
  <c r="BK54" i="2"/>
  <c r="BK55" i="2"/>
  <c r="BK56" i="2"/>
  <c r="BK57" i="2"/>
  <c r="BK50" i="2"/>
  <c r="BL50" i="2"/>
  <c r="BL3" i="2"/>
  <c r="BM3" i="2" s="1"/>
  <c r="AM47" i="2" l="1"/>
  <c r="S47" i="2"/>
  <c r="F14" i="2"/>
  <c r="F15" i="2" s="1"/>
  <c r="Q11" i="2" l="1"/>
  <c r="BK41" i="2"/>
  <c r="BK40" i="2"/>
  <c r="BK19" i="2"/>
  <c r="BK20" i="2"/>
  <c r="BK21" i="2"/>
  <c r="BK22" i="2"/>
  <c r="BK23" i="2"/>
  <c r="BK24" i="2"/>
  <c r="BK25" i="2"/>
  <c r="BK26" i="2"/>
  <c r="BK27" i="2"/>
  <c r="BK28" i="2"/>
  <c r="BK29" i="2"/>
  <c r="BK30" i="2"/>
  <c r="BK31" i="2"/>
  <c r="BK32" i="2"/>
  <c r="BK33" i="2"/>
  <c r="BK34" i="2"/>
  <c r="BK35" i="2"/>
  <c r="BK36" i="2"/>
  <c r="BK37" i="2"/>
  <c r="BK18" i="2"/>
  <c r="AM12" i="2" l="1"/>
  <c r="AM11" i="2"/>
  <c r="AI16" i="2"/>
  <c r="Y12" i="2"/>
  <c r="Q13" i="2"/>
  <c r="M16" i="2"/>
  <c r="AK13" i="2"/>
  <c r="BO51" i="2"/>
  <c r="BO52" i="2"/>
  <c r="BO53" i="2"/>
  <c r="BO54" i="2"/>
  <c r="BO55" i="2"/>
  <c r="BO56" i="2"/>
  <c r="BO57" i="2"/>
  <c r="BI51" i="2"/>
  <c r="BJ51" i="2"/>
  <c r="BL51" i="2"/>
  <c r="BM51" i="2"/>
  <c r="BI52" i="2"/>
  <c r="BJ52" i="2"/>
  <c r="BL52" i="2"/>
  <c r="BM52" i="2"/>
  <c r="BI53" i="2"/>
  <c r="BJ53" i="2"/>
  <c r="BL53" i="2"/>
  <c r="BM53" i="2"/>
  <c r="BI54" i="2"/>
  <c r="BJ54" i="2"/>
  <c r="BL54" i="2"/>
  <c r="BM54" i="2"/>
  <c r="BI55" i="2"/>
  <c r="BJ55" i="2"/>
  <c r="BL55" i="2"/>
  <c r="BM55" i="2"/>
  <c r="BI56" i="2"/>
  <c r="BJ56" i="2"/>
  <c r="BL56" i="2"/>
  <c r="BM56" i="2"/>
  <c r="BI57" i="2"/>
  <c r="BJ57" i="2"/>
  <c r="BL57" i="2"/>
  <c r="BM57" i="2"/>
  <c r="BM50" i="2"/>
  <c r="BJ50" i="2"/>
  <c r="BI50" i="2"/>
  <c r="BO50" i="2"/>
  <c r="BM40" i="2"/>
  <c r="BS41" i="2"/>
  <c r="BO41" i="2"/>
  <c r="BT41" i="2" s="1"/>
  <c r="BM41" i="2"/>
  <c r="BL41" i="2"/>
  <c r="BJ41" i="2"/>
  <c r="BI41" i="2"/>
  <c r="BF2" i="2" l="1"/>
  <c r="BG2" i="2" s="1"/>
  <c r="BV52" i="2"/>
  <c r="BT52" i="2"/>
  <c r="BQ52" i="2"/>
  <c r="BR52" i="2"/>
  <c r="BU52" i="2"/>
  <c r="BU50" i="2"/>
  <c r="BV50" i="2"/>
  <c r="BT50" i="2"/>
  <c r="BQ50" i="2"/>
  <c r="BR50" i="2"/>
  <c r="BU57" i="2"/>
  <c r="BQ57" i="2"/>
  <c r="BR57" i="2"/>
  <c r="BT57" i="2"/>
  <c r="BV57" i="2"/>
  <c r="BV55" i="2"/>
  <c r="BQ55" i="2"/>
  <c r="BR55" i="2"/>
  <c r="BU55" i="2"/>
  <c r="BT55" i="2"/>
  <c r="BR56" i="2"/>
  <c r="BT56" i="2"/>
  <c r="BV56" i="2"/>
  <c r="BQ56" i="2"/>
  <c r="BU56" i="2"/>
  <c r="BR54" i="2"/>
  <c r="BT54" i="2"/>
  <c r="BV54" i="2"/>
  <c r="BQ54" i="2"/>
  <c r="BU54" i="2"/>
  <c r="BR53" i="2"/>
  <c r="BT53" i="2"/>
  <c r="BV53" i="2"/>
  <c r="BQ53" i="2"/>
  <c r="BU53" i="2"/>
  <c r="BR51" i="2"/>
  <c r="BT51" i="2"/>
  <c r="BV51" i="2"/>
  <c r="BQ51" i="2"/>
  <c r="BU51" i="2"/>
  <c r="BH57" i="2"/>
  <c r="BH55" i="2"/>
  <c r="BH56" i="2"/>
  <c r="BH54" i="2"/>
  <c r="BH52" i="2"/>
  <c r="BH53" i="2"/>
  <c r="BH51" i="2"/>
  <c r="BH50" i="2"/>
  <c r="BU41" i="2"/>
  <c r="BV41" i="2"/>
  <c r="BQ41" i="2"/>
  <c r="BP41" i="2"/>
  <c r="BR41" i="2"/>
  <c r="S44" i="2" l="1"/>
  <c r="AU44" i="2" s="1"/>
  <c r="S46" i="2"/>
  <c r="S43" i="2"/>
  <c r="AU43" i="2" s="1"/>
  <c r="S45" i="2"/>
  <c r="S42" i="2"/>
  <c r="AU42" i="2" s="1"/>
  <c r="BM19" i="2"/>
  <c r="BM20" i="2"/>
  <c r="BM21" i="2"/>
  <c r="BM22" i="2"/>
  <c r="BM23" i="2"/>
  <c r="BM24" i="2"/>
  <c r="BM25" i="2"/>
  <c r="BM26" i="2"/>
  <c r="BM27" i="2"/>
  <c r="BM28" i="2"/>
  <c r="BM29" i="2"/>
  <c r="BM30" i="2"/>
  <c r="BM31" i="2"/>
  <c r="BM32" i="2"/>
  <c r="BM33" i="2"/>
  <c r="BM34" i="2"/>
  <c r="BM35" i="2"/>
  <c r="BM36" i="2"/>
  <c r="BM37" i="2"/>
  <c r="BM18" i="2"/>
  <c r="AM45" i="2" l="1"/>
  <c r="AU45" i="2"/>
  <c r="AM46" i="2"/>
  <c r="AU46" i="2"/>
  <c r="AM42" i="2"/>
  <c r="AM43" i="2"/>
  <c r="AM44" i="2"/>
  <c r="BG9" i="2"/>
  <c r="BF10" i="2"/>
  <c r="BG10" i="2" s="1"/>
  <c r="Q12" i="2" l="1"/>
  <c r="BF11" i="2"/>
  <c r="M49" i="2" l="1"/>
  <c r="BG11" i="2"/>
  <c r="BF12" i="2"/>
  <c r="BG12" i="2" l="1"/>
  <c r="BF13" i="2"/>
  <c r="BG13" i="2" l="1"/>
  <c r="BF14" i="2"/>
  <c r="BG14" i="2" l="1"/>
  <c r="BF15" i="2"/>
  <c r="BG15" i="2" l="1"/>
  <c r="BF16" i="2"/>
  <c r="BG16" i="2" l="1"/>
  <c r="BF17" i="2"/>
  <c r="BG17" i="2" l="1"/>
  <c r="BF18" i="2"/>
  <c r="BG18" i="2" l="1"/>
  <c r="BF19" i="2"/>
  <c r="BG19" i="2" l="1"/>
  <c r="BF20" i="2"/>
  <c r="BG20" i="2" l="1"/>
  <c r="BF21" i="2"/>
  <c r="BG21" i="2" l="1"/>
  <c r="BF22" i="2"/>
  <c r="BG22" i="2" l="1"/>
  <c r="BF23" i="2"/>
  <c r="BG23" i="2" l="1"/>
  <c r="BF24" i="2"/>
  <c r="BG24" i="2" l="1"/>
  <c r="BF25" i="2"/>
  <c r="BG25" i="2" l="1"/>
  <c r="BF26" i="2"/>
  <c r="BG26" i="2" l="1"/>
  <c r="BF27" i="2"/>
  <c r="BG27" i="2" l="1"/>
  <c r="BF28" i="2"/>
  <c r="BG28" i="2" l="1"/>
  <c r="BF29" i="2"/>
  <c r="BG29" i="2" l="1"/>
  <c r="BF30" i="2"/>
  <c r="BG30" i="2" l="1"/>
  <c r="BF31" i="2"/>
  <c r="BG31" i="2" l="1"/>
  <c r="BF32" i="2"/>
  <c r="BG32" i="2" l="1"/>
  <c r="BF33" i="2"/>
  <c r="BG33" i="2" l="1"/>
  <c r="BF34" i="2"/>
  <c r="BG34" i="2" l="1"/>
  <c r="BF35" i="2"/>
  <c r="BG35" i="2" l="1"/>
  <c r="BF36" i="2"/>
  <c r="BG36" i="2" l="1"/>
  <c r="BF37" i="2"/>
  <c r="BG37" i="2" l="1"/>
  <c r="BF38" i="2"/>
  <c r="BG38" i="2" l="1"/>
  <c r="BF39" i="2"/>
  <c r="BG39" i="2" l="1"/>
  <c r="BF40" i="2"/>
  <c r="BG40" i="2" l="1"/>
  <c r="BF41" i="2"/>
  <c r="BG41" i="2" l="1"/>
  <c r="BF42" i="2"/>
  <c r="BG42" i="2" l="1"/>
  <c r="BF43" i="2"/>
  <c r="BG43" i="2" l="1"/>
  <c r="BF44" i="2"/>
  <c r="BG44" i="2" l="1"/>
  <c r="BF45" i="2"/>
  <c r="BG45" i="2" l="1"/>
  <c r="BF46" i="2"/>
  <c r="BG46" i="2" l="1"/>
  <c r="BF47" i="2"/>
  <c r="BG47" i="2" l="1"/>
  <c r="BF48" i="2"/>
  <c r="BG48" i="2" l="1"/>
  <c r="BF49" i="2"/>
  <c r="BG49" i="2" l="1"/>
  <c r="BF50" i="2"/>
  <c r="BG50" i="2" l="1"/>
  <c r="BF51" i="2"/>
  <c r="BG51" i="2" l="1"/>
  <c r="BF52" i="2"/>
  <c r="BG52" i="2" l="1"/>
  <c r="BF53" i="2"/>
  <c r="BG53" i="2" l="1"/>
  <c r="BF54" i="2"/>
  <c r="BG54" i="2" l="1"/>
  <c r="BF55" i="2"/>
  <c r="BG55" i="2" l="1"/>
  <c r="BF56" i="2"/>
  <c r="BG56" i="2" l="1"/>
  <c r="BF57" i="2"/>
  <c r="BG57" i="2" l="1"/>
  <c r="BF58" i="2"/>
  <c r="BG58" i="2" l="1"/>
  <c r="BF59" i="2"/>
  <c r="BG59" i="2" l="1"/>
  <c r="BF60" i="2"/>
  <c r="BG60" i="2" l="1"/>
  <c r="BF61" i="2"/>
  <c r="BG61" i="2" l="1"/>
  <c r="BF62" i="2"/>
  <c r="BG62" i="2" l="1"/>
  <c r="BF63" i="2"/>
  <c r="BG63" i="2" l="1"/>
  <c r="BF64" i="2"/>
  <c r="BG64" i="2" l="1"/>
  <c r="BF65" i="2"/>
  <c r="BG65" i="2" l="1"/>
  <c r="BF66" i="2"/>
  <c r="BG66" i="2" l="1"/>
  <c r="BF67" i="2"/>
  <c r="BG67" i="2" l="1"/>
  <c r="BF68" i="2"/>
  <c r="BG68" i="2" l="1"/>
  <c r="BF69" i="2"/>
  <c r="BG69" i="2" s="1"/>
  <c r="AW8" i="2" l="1"/>
  <c r="BI18" i="2"/>
  <c r="BJ18" i="2"/>
  <c r="BL18" i="2"/>
  <c r="BO18" i="2"/>
  <c r="BP18" i="2" s="1"/>
  <c r="BS18" i="2"/>
  <c r="BI19" i="2"/>
  <c r="BJ19" i="2"/>
  <c r="BL19" i="2"/>
  <c r="BO19" i="2"/>
  <c r="BS19" i="2"/>
  <c r="BI20" i="2"/>
  <c r="BJ20" i="2"/>
  <c r="BL20" i="2"/>
  <c r="BO20" i="2"/>
  <c r="BS20" i="2"/>
  <c r="BI21" i="2"/>
  <c r="BJ21" i="2"/>
  <c r="BL21" i="2"/>
  <c r="BO21" i="2"/>
  <c r="BS21" i="2"/>
  <c r="BI22" i="2"/>
  <c r="BJ22" i="2"/>
  <c r="BL22" i="2"/>
  <c r="BO22" i="2"/>
  <c r="BS22" i="2"/>
  <c r="BI23" i="2"/>
  <c r="BJ23" i="2"/>
  <c r="BL23" i="2"/>
  <c r="BO23" i="2"/>
  <c r="BS23" i="2"/>
  <c r="BI24" i="2"/>
  <c r="BJ24" i="2"/>
  <c r="BL24" i="2"/>
  <c r="BO24" i="2"/>
  <c r="BS24" i="2"/>
  <c r="BI25" i="2"/>
  <c r="BJ25" i="2"/>
  <c r="BL25" i="2"/>
  <c r="BO25" i="2"/>
  <c r="BS25" i="2"/>
  <c r="BI26" i="2"/>
  <c r="BJ26" i="2"/>
  <c r="BL26" i="2"/>
  <c r="BO26" i="2"/>
  <c r="BS26" i="2"/>
  <c r="BI27" i="2"/>
  <c r="BJ27" i="2"/>
  <c r="BL27" i="2"/>
  <c r="BO27" i="2"/>
  <c r="BS27" i="2"/>
  <c r="BI28" i="2"/>
  <c r="BJ28" i="2"/>
  <c r="BL28" i="2"/>
  <c r="BO28" i="2"/>
  <c r="BS28" i="2"/>
  <c r="BI29" i="2"/>
  <c r="BJ29" i="2"/>
  <c r="BL29" i="2"/>
  <c r="BO29" i="2"/>
  <c r="BS29" i="2"/>
  <c r="BI30" i="2"/>
  <c r="BJ30" i="2"/>
  <c r="BL30" i="2"/>
  <c r="BO30" i="2"/>
  <c r="BS30" i="2"/>
  <c r="BI31" i="2"/>
  <c r="BJ31" i="2"/>
  <c r="BL31" i="2"/>
  <c r="BO31" i="2"/>
  <c r="BS31" i="2"/>
  <c r="BI32" i="2"/>
  <c r="BJ32" i="2"/>
  <c r="BL32" i="2"/>
  <c r="BO32" i="2"/>
  <c r="BS32" i="2"/>
  <c r="BI33" i="2"/>
  <c r="BJ33" i="2"/>
  <c r="BL33" i="2"/>
  <c r="BO33" i="2"/>
  <c r="BS33" i="2"/>
  <c r="BI34" i="2"/>
  <c r="BJ34" i="2"/>
  <c r="BL34" i="2"/>
  <c r="BO34" i="2"/>
  <c r="BS34" i="2"/>
  <c r="BI35" i="2"/>
  <c r="BJ35" i="2"/>
  <c r="BL35" i="2"/>
  <c r="BO35" i="2"/>
  <c r="BS35" i="2"/>
  <c r="BI36" i="2"/>
  <c r="BJ36" i="2"/>
  <c r="BL36" i="2"/>
  <c r="BO36" i="2"/>
  <c r="BS36" i="2"/>
  <c r="BI37" i="2"/>
  <c r="BJ37" i="2"/>
  <c r="BL37" i="2"/>
  <c r="BO37" i="2"/>
  <c r="BS37" i="2"/>
  <c r="BS38" i="2"/>
  <c r="BY38" i="2"/>
  <c r="BI40" i="2"/>
  <c r="BJ40" i="2"/>
  <c r="BL40" i="2"/>
  <c r="BO40" i="2"/>
  <c r="BT40" i="2" s="1"/>
  <c r="BS40" i="2"/>
  <c r="AR48" i="2"/>
  <c r="BV37" i="2" l="1"/>
  <c r="BT37" i="2"/>
  <c r="BV36" i="2"/>
  <c r="BT36" i="2"/>
  <c r="BV35" i="2"/>
  <c r="BT35" i="2"/>
  <c r="BV34" i="2"/>
  <c r="BT34" i="2"/>
  <c r="BV33" i="2"/>
  <c r="BT33" i="2"/>
  <c r="BV32" i="2"/>
  <c r="BT32" i="2"/>
  <c r="BV31" i="2"/>
  <c r="BT31" i="2"/>
  <c r="BV30" i="2"/>
  <c r="BT30" i="2"/>
  <c r="BV29" i="2"/>
  <c r="BT29" i="2"/>
  <c r="BV28" i="2"/>
  <c r="BT28" i="2"/>
  <c r="BV27" i="2"/>
  <c r="BT27" i="2"/>
  <c r="BV26" i="2"/>
  <c r="BT26" i="2"/>
  <c r="BV25" i="2"/>
  <c r="BT25" i="2"/>
  <c r="BV24" i="2"/>
  <c r="BT24" i="2"/>
  <c r="BV23" i="2"/>
  <c r="BT23" i="2"/>
  <c r="BV22" i="2"/>
  <c r="BT22" i="2"/>
  <c r="BV21" i="2"/>
  <c r="BT21" i="2"/>
  <c r="BV20" i="2"/>
  <c r="BT20" i="2"/>
  <c r="BV19" i="2"/>
  <c r="BT19" i="2"/>
  <c r="BV18" i="2"/>
  <c r="BT18" i="2"/>
  <c r="BP40" i="2"/>
  <c r="BV40" i="2"/>
  <c r="BU18" i="2"/>
  <c r="BQ36" i="2"/>
  <c r="BQ32" i="2"/>
  <c r="BQ24" i="2"/>
  <c r="BQ40" i="2"/>
  <c r="BQ33" i="2"/>
  <c r="BU25" i="2"/>
  <c r="BR25" i="2"/>
  <c r="BU27" i="2"/>
  <c r="BR27" i="2"/>
  <c r="BQ25" i="2"/>
  <c r="BQ23" i="2"/>
  <c r="BQ22" i="2"/>
  <c r="BQ35" i="2"/>
  <c r="BQ29" i="2"/>
  <c r="BQ20" i="2"/>
  <c r="BQ19" i="2"/>
  <c r="BU40" i="2"/>
  <c r="BR40" i="2"/>
  <c r="BQ37" i="2"/>
  <c r="BU35" i="2"/>
  <c r="BR35" i="2"/>
  <c r="BU33" i="2"/>
  <c r="BR33" i="2"/>
  <c r="BQ31" i="2"/>
  <c r="BQ28" i="2"/>
  <c r="BU26" i="2"/>
  <c r="BR26" i="2"/>
  <c r="BU22" i="2"/>
  <c r="BR22" i="2"/>
  <c r="BU20" i="2"/>
  <c r="BR20" i="2"/>
  <c r="BQ18" i="2"/>
  <c r="BU37" i="2"/>
  <c r="BR37" i="2"/>
  <c r="BU31" i="2"/>
  <c r="BR31" i="2"/>
  <c r="BU29" i="2"/>
  <c r="BR29" i="2"/>
  <c r="BU28" i="2"/>
  <c r="BR28" i="2"/>
  <c r="BQ27" i="2"/>
  <c r="BQ26" i="2"/>
  <c r="BU23" i="2"/>
  <c r="BR23" i="2"/>
  <c r="BR18" i="2"/>
  <c r="BR34" i="2"/>
  <c r="BU34" i="2"/>
  <c r="BR30" i="2"/>
  <c r="BU30" i="2"/>
  <c r="BR36" i="2"/>
  <c r="BU36" i="2"/>
  <c r="BQ34" i="2"/>
  <c r="BR32" i="2"/>
  <c r="BU32" i="2"/>
  <c r="BQ30" i="2"/>
  <c r="BR21" i="2"/>
  <c r="BU21" i="2"/>
  <c r="BR24" i="2"/>
  <c r="BU24" i="2"/>
  <c r="BQ21" i="2"/>
  <c r="BP19" i="2"/>
  <c r="BR19" i="2"/>
  <c r="BU19" i="2"/>
  <c r="BW41" i="2" l="1"/>
  <c r="BX41" i="2" s="1"/>
  <c r="AU41" i="2" s="1"/>
  <c r="BW40" i="2"/>
  <c r="BX40" i="2" s="1"/>
  <c r="AU40" i="2" s="1"/>
  <c r="BF3" i="2"/>
  <c r="AM41" i="2" l="1"/>
  <c r="BG3" i="2"/>
  <c r="M41" i="2"/>
  <c r="AM40" i="2"/>
  <c r="M40" i="2"/>
  <c r="BG4" i="2"/>
  <c r="BG5" i="2" l="1"/>
  <c r="K19" i="2"/>
  <c r="K20" i="2" s="1"/>
  <c r="K21" i="2" l="1"/>
  <c r="BP20" i="2"/>
  <c r="K22" i="2" l="1"/>
  <c r="BP21" i="2"/>
  <c r="K23" i="2" l="1"/>
  <c r="BP22" i="2"/>
  <c r="K24" i="2" l="1"/>
  <c r="BP23" i="2"/>
  <c r="K25" i="2" l="1"/>
  <c r="BP24" i="2"/>
  <c r="K26" i="2" l="1"/>
  <c r="BP25" i="2"/>
  <c r="K27" i="2" l="1"/>
  <c r="BP26" i="2"/>
  <c r="K28" i="2" l="1"/>
  <c r="BP27" i="2"/>
  <c r="K29" i="2" l="1"/>
  <c r="BP28" i="2"/>
  <c r="K30" i="2" l="1"/>
  <c r="BP29" i="2"/>
  <c r="K31" i="2" l="1"/>
  <c r="BP30" i="2"/>
  <c r="K32" i="2" l="1"/>
  <c r="BP31" i="2"/>
  <c r="K33" i="2" l="1"/>
  <c r="BP32" i="2"/>
  <c r="K34" i="2" l="1"/>
  <c r="BP33" i="2"/>
  <c r="K35" i="2" l="1"/>
  <c r="BP34" i="2"/>
  <c r="K36" i="2" l="1"/>
  <c r="BP35" i="2"/>
  <c r="K37" i="2" l="1"/>
  <c r="K38" i="2" s="1"/>
  <c r="K39" i="2" s="1"/>
  <c r="K40" i="2" s="1"/>
  <c r="K41" i="2" s="1"/>
  <c r="BP36" i="2"/>
  <c r="BY41" i="2" l="1"/>
  <c r="BZ41" i="2" s="1"/>
  <c r="BP37" i="2"/>
  <c r="Q41" i="2" l="1"/>
  <c r="BW50" i="2"/>
  <c r="BX50" i="2" s="1"/>
  <c r="BY50" i="2" s="1"/>
  <c r="BZ50" i="2" s="1"/>
  <c r="BW51" i="2"/>
  <c r="BX51" i="2" s="1"/>
  <c r="BY51" i="2" s="1"/>
  <c r="BW53" i="2"/>
  <c r="BX53" i="2" s="1"/>
  <c r="BY53" i="2" s="1"/>
  <c r="BZ53" i="2" s="1"/>
  <c r="BW55" i="2"/>
  <c r="BX55" i="2" s="1"/>
  <c r="BY55" i="2" s="1"/>
  <c r="BZ55" i="2" s="1"/>
  <c r="BW57" i="2"/>
  <c r="BX57" i="2" s="1"/>
  <c r="BY57" i="2" s="1"/>
  <c r="BZ57" i="2" s="1"/>
  <c r="BW59" i="2"/>
  <c r="BX59" i="2" s="1"/>
  <c r="BY59" i="2" s="1"/>
  <c r="BZ59" i="2" s="1"/>
  <c r="BW52" i="2"/>
  <c r="BX52" i="2" s="1"/>
  <c r="BY52" i="2" s="1"/>
  <c r="BZ52" i="2" s="1"/>
  <c r="BW54" i="2"/>
  <c r="BX54" i="2" s="1"/>
  <c r="BY54" i="2" s="1"/>
  <c r="BZ54" i="2" s="1"/>
  <c r="BW56" i="2"/>
  <c r="BX56" i="2" s="1"/>
  <c r="BY56" i="2" s="1"/>
  <c r="BZ56" i="2" s="1"/>
  <c r="BW58" i="2"/>
  <c r="BX58" i="2" s="1"/>
  <c r="BY58" i="2" s="1"/>
  <c r="BZ58" i="2" s="1"/>
  <c r="BW60" i="2"/>
  <c r="BX60" i="2" s="1"/>
  <c r="BY60" i="2" s="1"/>
  <c r="BZ60" i="2" s="1"/>
  <c r="BZ51" i="2"/>
  <c r="Q40" i="2"/>
  <c r="BY40" i="2"/>
  <c r="BW21" i="2"/>
  <c r="BX21" i="2" s="1"/>
  <c r="AU22" i="2" s="1"/>
  <c r="BW25" i="2"/>
  <c r="BX25" i="2" s="1"/>
  <c r="AU26" i="2" s="1"/>
  <c r="BW19" i="2"/>
  <c r="BX19" i="2" s="1"/>
  <c r="AU20" i="2" s="1"/>
  <c r="BW33" i="2"/>
  <c r="BX33" i="2" s="1"/>
  <c r="AU34" i="2" s="1"/>
  <c r="BW20" i="2"/>
  <c r="BX20" i="2" s="1"/>
  <c r="AU21" i="2" s="1"/>
  <c r="BW35" i="2"/>
  <c r="BX35" i="2" s="1"/>
  <c r="AU36" i="2" s="1"/>
  <c r="BW30" i="2"/>
  <c r="BX30" i="2" s="1"/>
  <c r="AU31" i="2" s="1"/>
  <c r="BW31" i="2"/>
  <c r="BX31" i="2" s="1"/>
  <c r="AU32" i="2" s="1"/>
  <c r="BW32" i="2"/>
  <c r="BX32" i="2" s="1"/>
  <c r="AU33" i="2" s="1"/>
  <c r="BW24" i="2"/>
  <c r="BX24" i="2" s="1"/>
  <c r="AU25" i="2" s="1"/>
  <c r="BW22" i="2"/>
  <c r="BX22" i="2" s="1"/>
  <c r="AU23" i="2" s="1"/>
  <c r="BW28" i="2"/>
  <c r="BX28" i="2" s="1"/>
  <c r="AU29" i="2" s="1"/>
  <c r="BW18" i="2"/>
  <c r="BX18" i="2" s="1"/>
  <c r="AU19" i="2" s="1"/>
  <c r="BW26" i="2"/>
  <c r="BX26" i="2" s="1"/>
  <c r="AU27" i="2" s="1"/>
  <c r="BW27" i="2"/>
  <c r="BX27" i="2" s="1"/>
  <c r="AU28" i="2" s="1"/>
  <c r="BW34" i="2"/>
  <c r="BX34" i="2" s="1"/>
  <c r="AU35" i="2" s="1"/>
  <c r="BW29" i="2"/>
  <c r="BX29" i="2" s="1"/>
  <c r="AU30" i="2" s="1"/>
  <c r="BW23" i="2"/>
  <c r="BX23" i="2" s="1"/>
  <c r="AU24" i="2" s="1"/>
  <c r="BW37" i="2"/>
  <c r="BX37" i="2" s="1"/>
  <c r="AU38" i="2" s="1"/>
  <c r="BW36" i="2"/>
  <c r="BX36" i="2" s="1"/>
  <c r="AU37" i="2" s="1"/>
  <c r="AM38" i="2" l="1"/>
  <c r="AM30" i="2"/>
  <c r="AM28" i="2"/>
  <c r="AM19" i="2"/>
  <c r="AM23" i="2"/>
  <c r="AM33" i="2"/>
  <c r="AM31" i="2"/>
  <c r="AM21" i="2"/>
  <c r="AM20" i="2"/>
  <c r="AM22" i="2"/>
  <c r="AM37" i="2"/>
  <c r="AM24" i="2"/>
  <c r="AM35" i="2"/>
  <c r="AM27" i="2"/>
  <c r="AM29" i="2"/>
  <c r="AM25" i="2"/>
  <c r="AM32" i="2"/>
  <c r="AM36" i="2"/>
  <c r="AM34" i="2"/>
  <c r="AM26" i="2"/>
  <c r="BZ40" i="2"/>
  <c r="Q37" i="2"/>
  <c r="Q24" i="2"/>
  <c r="Q23" i="2"/>
  <c r="Q25" i="2"/>
  <c r="Q33" i="2"/>
  <c r="Q32" i="2"/>
  <c r="Q31" i="2"/>
  <c r="Q21" i="2"/>
  <c r="Q20" i="2"/>
  <c r="Q38" i="2"/>
  <c r="Q30" i="2"/>
  <c r="Q35" i="2"/>
  <c r="Q28" i="2"/>
  <c r="Q27" i="2"/>
  <c r="Q29" i="2"/>
  <c r="Q36" i="2"/>
  <c r="Q34" i="2"/>
  <c r="Q26" i="2"/>
  <c r="Q22" i="2"/>
  <c r="M19" i="2"/>
  <c r="Q19" i="2"/>
  <c r="M37" i="2"/>
  <c r="M24" i="2"/>
  <c r="M23" i="2"/>
  <c r="M25" i="2"/>
  <c r="M33" i="2"/>
  <c r="M32" i="2"/>
  <c r="M31" i="2"/>
  <c r="M21" i="2"/>
  <c r="M20" i="2"/>
  <c r="M38" i="2"/>
  <c r="M30" i="2"/>
  <c r="M35" i="2"/>
  <c r="M28" i="2"/>
  <c r="M27" i="2"/>
  <c r="M29" i="2"/>
  <c r="M36" i="2"/>
  <c r="M34" i="2"/>
  <c r="M26" i="2"/>
  <c r="M22" i="2"/>
  <c r="BY36" i="2"/>
  <c r="O37" i="2"/>
  <c r="BY23" i="2"/>
  <c r="O24" i="2"/>
  <c r="BY18" i="2"/>
  <c r="O19" i="2"/>
  <c r="O23" i="2"/>
  <c r="BY22" i="2"/>
  <c r="O25" i="2"/>
  <c r="BY24" i="2"/>
  <c r="BY32" i="2"/>
  <c r="O33" i="2"/>
  <c r="O32" i="2"/>
  <c r="BY31" i="2"/>
  <c r="O31" i="2"/>
  <c r="BY30" i="2"/>
  <c r="BY20" i="2"/>
  <c r="O21" i="2"/>
  <c r="O20" i="2"/>
  <c r="BY19" i="2"/>
  <c r="O38" i="2"/>
  <c r="BY37" i="2"/>
  <c r="O30" i="2"/>
  <c r="BY29" i="2"/>
  <c r="O35" i="2"/>
  <c r="BY34" i="2"/>
  <c r="BY27" i="2"/>
  <c r="O28" i="2"/>
  <c r="BY26" i="2"/>
  <c r="O27" i="2"/>
  <c r="BY28" i="2"/>
  <c r="O29" i="2"/>
  <c r="BY35" i="2"/>
  <c r="O36" i="2"/>
  <c r="O34" i="2"/>
  <c r="BY33" i="2"/>
  <c r="O26" i="2"/>
  <c r="BY25" i="2"/>
  <c r="O22" i="2"/>
  <c r="BY21" i="2"/>
  <c r="CA59" i="2" l="1"/>
  <c r="CB59" i="2" s="1"/>
  <c r="CA58" i="2"/>
  <c r="CB58" i="2" s="1"/>
  <c r="CA60" i="2"/>
  <c r="CB60" i="2" s="1"/>
  <c r="CA40" i="2"/>
  <c r="CB40" i="2" s="1"/>
  <c r="CA55" i="2"/>
  <c r="CB55" i="2" s="1"/>
  <c r="CA51" i="2"/>
  <c r="CB51" i="2" s="1"/>
  <c r="CA57" i="2"/>
  <c r="CB57" i="2" s="1"/>
  <c r="CA53" i="2"/>
  <c r="CB53" i="2" s="1"/>
  <c r="CA54" i="2"/>
  <c r="CB54" i="2" s="1"/>
  <c r="CA56" i="2"/>
  <c r="CB56" i="2" s="1"/>
  <c r="CA52" i="2"/>
  <c r="CB52" i="2" s="1"/>
  <c r="CA50" i="2"/>
  <c r="CB50" i="2" s="1"/>
  <c r="CA41" i="2"/>
  <c r="CB41" i="2" s="1"/>
  <c r="CA33" i="2"/>
  <c r="BZ33" i="2"/>
  <c r="CA26" i="2"/>
  <c r="BZ26" i="2"/>
  <c r="BZ34" i="2"/>
  <c r="CA34" i="2"/>
  <c r="CA37" i="2"/>
  <c r="BZ37" i="2"/>
  <c r="BZ30" i="2"/>
  <c r="CA30" i="2"/>
  <c r="BZ32" i="2"/>
  <c r="CA32" i="2"/>
  <c r="CA22" i="2"/>
  <c r="BZ22" i="2"/>
  <c r="CA23" i="2"/>
  <c r="BZ23" i="2"/>
  <c r="BZ21" i="2"/>
  <c r="CA21" i="2"/>
  <c r="CA25" i="2"/>
  <c r="BZ25" i="2"/>
  <c r="CA35" i="2"/>
  <c r="BZ35" i="2"/>
  <c r="CA28" i="2"/>
  <c r="BZ28" i="2"/>
  <c r="BZ27" i="2"/>
  <c r="CA27" i="2"/>
  <c r="CA29" i="2"/>
  <c r="BZ29" i="2"/>
  <c r="BZ19" i="2"/>
  <c r="CA19" i="2"/>
  <c r="CA20" i="2"/>
  <c r="BZ20" i="2"/>
  <c r="CA31" i="2"/>
  <c r="BZ31" i="2"/>
  <c r="BZ24" i="2"/>
  <c r="CA24" i="2"/>
  <c r="CA18" i="2"/>
  <c r="BZ18" i="2"/>
  <c r="BZ36" i="2"/>
  <c r="CA36" i="2"/>
  <c r="CB18" i="2" l="1"/>
  <c r="CB31" i="2"/>
  <c r="CB20" i="2"/>
  <c r="CB19" i="2"/>
  <c r="CB29" i="2"/>
  <c r="CB28" i="2"/>
  <c r="CB35" i="2"/>
  <c r="CB25" i="2"/>
  <c r="CB23" i="2"/>
  <c r="CB22" i="2"/>
  <c r="CB37" i="2"/>
  <c r="CB26" i="2"/>
  <c r="CB33" i="2"/>
  <c r="CB36" i="2"/>
  <c r="CB24" i="2"/>
  <c r="CB27" i="2"/>
  <c r="CB21" i="2"/>
  <c r="CB32" i="2"/>
  <c r="CB30" i="2"/>
  <c r="CB34" i="2"/>
  <c r="AY4" i="4" l="1"/>
  <c r="AY3" i="4"/>
  <c r="AD15" i="4" l="1"/>
  <c r="AY2" i="4"/>
</calcChain>
</file>

<file path=xl/connections.xml><?xml version="1.0" encoding="utf-8"?>
<connections xmlns="http://schemas.openxmlformats.org/spreadsheetml/2006/main">
  <connection id="1" name="Connection" type="4" refreshedVersion="6" background="1" saveData="1">
    <webPr sourceData="1" parsePre="1" consecutive="1" textDates="1" xl2000="1" url="https://uispvolleypadova.goline.it/it/calendario"/>
  </connection>
</connections>
</file>

<file path=xl/sharedStrings.xml><?xml version="1.0" encoding="utf-8"?>
<sst xmlns="http://schemas.openxmlformats.org/spreadsheetml/2006/main" count="866" uniqueCount="307">
  <si>
    <t>Data</t>
  </si>
  <si>
    <t xml:space="preserve">del </t>
  </si>
  <si>
    <t>ore</t>
  </si>
  <si>
    <t>Località</t>
  </si>
  <si>
    <t>NOME</t>
  </si>
  <si>
    <t>Allenatore</t>
  </si>
  <si>
    <t>Segnapunti</t>
  </si>
  <si>
    <t>Addetto BLSD</t>
  </si>
  <si>
    <t>(Indicare “K” per il Capitano, “L” per il/i Libero a fianco del N° di maglia)</t>
  </si>
  <si>
    <t>Il Capitano</t>
  </si>
  <si>
    <t>K</t>
  </si>
  <si>
    <t>Sq. ospitante</t>
  </si>
  <si>
    <t>Sq. ospite</t>
  </si>
  <si>
    <t>Impianto</t>
  </si>
  <si>
    <t>del</t>
  </si>
  <si>
    <t>L</t>
  </si>
  <si>
    <t>L1</t>
  </si>
  <si>
    <t>L2</t>
  </si>
  <si>
    <t>Distinta Atleti della Società</t>
  </si>
  <si>
    <t>Facebook</t>
  </si>
  <si>
    <t>Twitter</t>
  </si>
  <si>
    <t>Instagram</t>
  </si>
  <si>
    <t>Pinterest</t>
  </si>
  <si>
    <t>Linkedin</t>
  </si>
  <si>
    <t>Google Plus</t>
  </si>
  <si>
    <t>Youtube</t>
  </si>
  <si>
    <t>Home</t>
  </si>
  <si>
    <t>Calendario</t>
  </si>
  <si>
    <t>Contatti</t>
  </si>
  <si>
    <t>2. Calendario</t>
  </si>
  <si>
    <t>Andiamo Online, Crea il tuo sito con un click!</t>
  </si>
  <si>
    <t>www.goline.it</t>
  </si>
  <si>
    <t>Crea sito gratis con GoLine</t>
  </si>
  <si>
    <t>Area riservata</t>
  </si>
  <si>
    <t>- volleymistouisp.padova@gmail.com</t>
  </si>
  <si>
    <t>Istituto "ITSCT Liceo Gramsci"</t>
  </si>
  <si>
    <t>Palasport "Gigi Gazzabin"</t>
  </si>
  <si>
    <t>Mercoledì ore 21:30</t>
  </si>
  <si>
    <t>Scuola M. "N. Copernico"</t>
  </si>
  <si>
    <t>Venerdì ore 21:45</t>
  </si>
  <si>
    <t>Giovedì ore 21:45</t>
  </si>
  <si>
    <t>Pala UISP "Ilaria Alpi"</t>
  </si>
  <si>
    <t>Venerdì ore 22:00</t>
  </si>
  <si>
    <t>Istituto "Liceo Cornaro"</t>
  </si>
  <si>
    <t>Tensostruttura "Ist. Bernardi"</t>
  </si>
  <si>
    <t>I.T.S. "Girardi"</t>
  </si>
  <si>
    <t>Venerdì ore 21:30</t>
  </si>
  <si>
    <t>Palestra "Villaggio S. Antonio"</t>
  </si>
  <si>
    <t>Palestra "Ruzzante"</t>
  </si>
  <si>
    <t>Palestra Don Bosco</t>
  </si>
  <si>
    <t>Palestra Com. di Codiverno</t>
  </si>
  <si>
    <t>Palestra "Vlacovich"</t>
  </si>
  <si>
    <t>Giovedì ore 21:15</t>
  </si>
  <si>
    <t>Istituto "Liceo Curiel"</t>
  </si>
  <si>
    <t>1. Home</t>
  </si>
  <si>
    <t>Pal. Com.Marsango</t>
  </si>
  <si>
    <t>Giovedì ore 21:00</t>
  </si>
  <si>
    <t>Palazzetto dello Sport 5 Cerchi</t>
  </si>
  <si>
    <t>Palestra "Comunale" Campodoro</t>
  </si>
  <si>
    <t>Fase</t>
  </si>
  <si>
    <t>Categoria</t>
  </si>
  <si>
    <t xml:space="preserve">Gara n. </t>
  </si>
  <si>
    <t>vs</t>
  </si>
  <si>
    <t>Gara nr</t>
  </si>
  <si>
    <t>nr</t>
  </si>
  <si>
    <t>Denominazione della Società</t>
  </si>
  <si>
    <t>Tessera</t>
  </si>
  <si>
    <t>Documento</t>
  </si>
  <si>
    <t>V.Allenatore</t>
  </si>
  <si>
    <t>Dirigente</t>
  </si>
  <si>
    <t>Cognome e Nome</t>
  </si>
  <si>
    <t>n° Maglia</t>
  </si>
  <si>
    <t>Qualif</t>
  </si>
  <si>
    <t>Cognome</t>
  </si>
  <si>
    <t>Qualifica</t>
  </si>
  <si>
    <t>Elenco dirigenti</t>
  </si>
  <si>
    <t>Elenco adetti BLSD</t>
  </si>
  <si>
    <t>A    atleta</t>
  </si>
  <si>
    <t>D    dirigente</t>
  </si>
  <si>
    <t>S     segnapunti</t>
  </si>
  <si>
    <t>Tipo</t>
  </si>
  <si>
    <t>INSERIRE NUMERO GARA</t>
  </si>
  <si>
    <t>NUMERO GARA INESISTENTE</t>
  </si>
  <si>
    <t>Attestato nr.</t>
  </si>
  <si>
    <t>Data emissione</t>
  </si>
  <si>
    <t>Attestato n.</t>
  </si>
  <si>
    <t>RICHIESTA DI SPOSTAMENTO GARA</t>
  </si>
  <si>
    <t>Dati non completi</t>
  </si>
  <si>
    <t>Richiesta di 
SPOSTAMENTO GARA</t>
  </si>
  <si>
    <t>A</t>
  </si>
  <si>
    <t>gennaio</t>
  </si>
  <si>
    <t>B</t>
  </si>
  <si>
    <t>febbraio</t>
  </si>
  <si>
    <t>marzo</t>
  </si>
  <si>
    <t>Data richiesta:</t>
  </si>
  <si>
    <t>aprile</t>
  </si>
  <si>
    <t/>
  </si>
  <si>
    <t>maggio</t>
  </si>
  <si>
    <t>giugno</t>
  </si>
  <si>
    <t>luglio</t>
  </si>
  <si>
    <t>Gara n.</t>
  </si>
  <si>
    <t>NOME SOCIETA'</t>
  </si>
  <si>
    <t>agosto</t>
  </si>
  <si>
    <t>settembre</t>
  </si>
  <si>
    <t>Squadra richiedente</t>
  </si>
  <si>
    <t>ottobre</t>
  </si>
  <si>
    <t>novembre</t>
  </si>
  <si>
    <t>dicembre</t>
  </si>
  <si>
    <t>VARIAZIONI</t>
  </si>
  <si>
    <t>Squadra ospitante</t>
  </si>
  <si>
    <t>Orario</t>
  </si>
  <si>
    <t>21:45</t>
  </si>
  <si>
    <t>Squadra ospite</t>
  </si>
  <si>
    <r>
      <t xml:space="preserve">richiede, in accordo con la squadra avversaria,  al Comitato di Padova della PALLAVOLO di  </t>
    </r>
    <r>
      <rPr>
        <b/>
        <i/>
        <u/>
        <sz val="14"/>
        <color theme="1"/>
        <rFont val="Calibri"/>
        <family val="2"/>
        <scheme val="minor"/>
      </rPr>
      <t>autorizzarne lo spostamento</t>
    </r>
    <r>
      <rPr>
        <b/>
        <i/>
        <sz val="14"/>
        <color theme="1"/>
        <rFont val="Calibri"/>
        <family val="2"/>
        <scheme val="minor"/>
      </rPr>
      <t>:</t>
    </r>
  </si>
  <si>
    <t>Note:</t>
  </si>
  <si>
    <t>Nuova Data proposta</t>
  </si>
  <si>
    <t>con orario inizio gara</t>
  </si>
  <si>
    <t>21:00</t>
  </si>
  <si>
    <t>21:15</t>
  </si>
  <si>
    <t>che accetta lo spostamento del quale è già stata preventivamente informata.</t>
  </si>
  <si>
    <t>21:30</t>
  </si>
  <si>
    <t>22:00</t>
  </si>
  <si>
    <t>Cellulare</t>
  </si>
  <si>
    <t>email</t>
  </si>
  <si>
    <t>email:</t>
  </si>
  <si>
    <t>ora inizio</t>
  </si>
  <si>
    <r>
      <t xml:space="preserve">Spostamento gara </t>
    </r>
    <r>
      <rPr>
        <b/>
        <sz val="11"/>
        <color rgb="FFC00000"/>
        <rFont val="Avenir LT Std 35 Light"/>
        <family val="2"/>
      </rPr>
      <t>Pre-Calendario</t>
    </r>
    <r>
      <rPr>
        <b/>
        <sz val="14"/>
        <rFont val="Avenir LT Std 35 Light"/>
        <family val="2"/>
      </rPr>
      <t xml:space="preserve"> </t>
    </r>
    <r>
      <rPr>
        <sz val="11"/>
        <rFont val="Avenir LT Std 35 Light"/>
        <family val="2"/>
      </rPr>
      <t>(gratuito)</t>
    </r>
  </si>
  <si>
    <r>
      <t>Spostamento gara</t>
    </r>
    <r>
      <rPr>
        <b/>
        <sz val="11"/>
        <rFont val="Avenir LT Std 35 Light"/>
        <family val="2"/>
      </rPr>
      <t xml:space="preserve"> da </t>
    </r>
    <r>
      <rPr>
        <b/>
        <sz val="11"/>
        <color rgb="FFC00000"/>
        <rFont val="Avenir LT Std 35 Light"/>
        <family val="2"/>
      </rPr>
      <t>Calendario</t>
    </r>
    <r>
      <rPr>
        <sz val="14"/>
        <rFont val="Calibri"/>
        <family val="2"/>
        <scheme val="minor"/>
      </rPr>
      <t xml:space="preserve">  </t>
    </r>
    <r>
      <rPr>
        <sz val="11"/>
        <rFont val="Calibri"/>
        <family val="2"/>
        <scheme val="minor"/>
      </rPr>
      <t>(Oneroso)</t>
    </r>
  </si>
  <si>
    <t>Squadra richiende errata</t>
  </si>
  <si>
    <t>Eseguire stampa PDF e inviare via email a:</t>
  </si>
  <si>
    <t>Comitato di Padova - pallavolo.padova@uisp.it</t>
  </si>
  <si>
    <t>Istruzioni d'uso modello DISATL</t>
  </si>
  <si>
    <r>
      <rPr>
        <b/>
        <sz val="11"/>
        <color theme="1"/>
        <rFont val="Avenir LT Std 35 Light"/>
        <family val="2"/>
      </rPr>
      <t>1)</t>
    </r>
    <r>
      <rPr>
        <sz val="11"/>
        <color theme="1"/>
        <rFont val="Avenir LT Std 35 Light"/>
        <family val="2"/>
      </rPr>
      <t xml:space="preserve"> Inserire dati degli atleti e componeti staff societario.</t>
    </r>
  </si>
  <si>
    <r>
      <t>3</t>
    </r>
    <r>
      <rPr>
        <b/>
        <sz val="11"/>
        <color theme="1"/>
        <rFont val="Avenir LT Std 35 Light"/>
        <family val="2"/>
      </rPr>
      <t>)</t>
    </r>
    <r>
      <rPr>
        <sz val="11"/>
        <color theme="1"/>
        <rFont val="Avenir LT Std 35 Light"/>
        <family val="2"/>
      </rPr>
      <t xml:space="preserve"> cliccare su "Aggiorna tutti".</t>
    </r>
  </si>
  <si>
    <r>
      <t>4</t>
    </r>
    <r>
      <rPr>
        <b/>
        <sz val="11"/>
        <color theme="1"/>
        <rFont val="Avenir LT Std 35 Light"/>
        <family val="2"/>
      </rPr>
      <t>)</t>
    </r>
    <r>
      <rPr>
        <sz val="11"/>
        <color theme="1"/>
        <rFont val="Avenir LT Std 35 Light"/>
        <family val="2"/>
      </rPr>
      <t xml:space="preserve"> Inserire nr gara</t>
    </r>
  </si>
  <si>
    <r>
      <t>4</t>
    </r>
    <r>
      <rPr>
        <b/>
        <sz val="11"/>
        <color theme="1"/>
        <rFont val="Avenir LT Std 35 Light"/>
        <family val="2"/>
      </rPr>
      <t>)</t>
    </r>
    <r>
      <rPr>
        <sz val="11"/>
        <color theme="1"/>
        <rFont val="Avenir LT Std 35 Light"/>
        <family val="2"/>
      </rPr>
      <t xml:space="preserve"> Inserire da finestra a scorrimento la "Denominazione della Società"</t>
    </r>
  </si>
  <si>
    <r>
      <rPr>
        <b/>
        <sz val="11"/>
        <color theme="1"/>
        <rFont val="Avenir LT Std 35 Light"/>
        <family val="2"/>
      </rPr>
      <t>2)</t>
    </r>
    <r>
      <rPr>
        <sz val="11"/>
        <color theme="1"/>
        <rFont val="Avenir LT Std 35 Light"/>
        <family val="2"/>
      </rPr>
      <t xml:space="preserve"> Prima di ogni gara, entrare nel foglio "aggiornamenti" e dalla barra superiore nella sezione "Dati" </t>
    </r>
  </si>
  <si>
    <r>
      <t>5</t>
    </r>
    <r>
      <rPr>
        <b/>
        <sz val="11"/>
        <color theme="1"/>
        <rFont val="Avenir LT Std 35 Light"/>
        <family val="2"/>
      </rPr>
      <t>)</t>
    </r>
    <r>
      <rPr>
        <sz val="11"/>
        <color theme="1"/>
        <rFont val="Avenir LT Std 35 Light"/>
        <family val="2"/>
      </rPr>
      <t xml:space="preserve"> Inserire la "spunta" dei partecipanti alla gara</t>
    </r>
  </si>
  <si>
    <r>
      <t>6</t>
    </r>
    <r>
      <rPr>
        <b/>
        <sz val="11"/>
        <color theme="1"/>
        <rFont val="Avenir LT Std 35 Light"/>
        <family val="2"/>
      </rPr>
      <t>)</t>
    </r>
    <r>
      <rPr>
        <sz val="11"/>
        <color theme="1"/>
        <rFont val="Avenir LT Std 35 Light"/>
        <family val="2"/>
      </rPr>
      <t xml:space="preserve"> Mandare in Stampa</t>
    </r>
  </si>
  <si>
    <t>Leggere Istruzioni su Foglio "Istruzioni" punti 2 e 3</t>
  </si>
  <si>
    <t>Denominazione Società Errata</t>
  </si>
  <si>
    <t>Modulo compilazione Distinta Gara (DISATL)</t>
  </si>
  <si>
    <t>RICHIEDENTE</t>
  </si>
  <si>
    <t>REFERENTE SQUADRA AVVERSARIA</t>
  </si>
  <si>
    <t>Nome e cognome</t>
  </si>
  <si>
    <t>nome e cognome</t>
  </si>
  <si>
    <t>contenente copia per conoscenza a referente squadra avversaria</t>
  </si>
  <si>
    <t>e copia a volleymistouisp.padova@gmail.com</t>
  </si>
  <si>
    <t>Per offrirti il miglior servizio possibile questo sito utilizza cookies. Continuando la navigazione nel sito acconsenti al loro impiego in conformità alla nostra :</t>
  </si>
  <si>
    <t>Cookie Policy (Cookie Settings)x</t>
  </si>
  <si>
    <t>Utilizziamo cookie propri e di terze parti per facilitare la tua navigazione nel sito, analizzare le performance e fornire contenuti commerciali profilati in base ai tuoi interessi. Per saperne di più visita la pagina cookie policy.</t>
  </si>
  <si>
    <t xml:space="preserve">Funzionale Funzionale Sempre attivo </t>
  </si>
  <si>
    <t>L'archiviazione tecnica o l'accesso sono strettamente necessari al fine legittimo di consentire l'uso di un servizio specifico esplicitamente richiesto dall'abbonato o dall'utente, o al solo scopo di effettuare la trasmissione di una comunicazione su una rete di comunicazione elettronica.</t>
  </si>
  <si>
    <t xml:space="preserve">Preferenze Preferenze </t>
  </si>
  <si>
    <t>L'archiviazione tecnica o l'accesso sono necessari per lo scopo legittimo di memorizzare le preferenze che non sono richieste dall'abbonato o dall'utente.</t>
  </si>
  <si>
    <t xml:space="preserve">Statistiche Statistiche </t>
  </si>
  <si>
    <t>L'archiviazione tecnica o l'accesso che viene utilizzato esclusivamente per scopi statistici. L'archiviazione tecnica o l'accesso che viene utilizzato esclusivamente per scopi statistici anonimi. Senza un mandato di comparizione, una conformità volontaria da parte del vostro Fornitore di Servizi Internet, o ulteriori registrazioni da parte di terzi, le informazioni memorizzate o recuperate per questo scopo da sole non possono di solito essere utilizzate per l'identificazione.</t>
  </si>
  <si>
    <t xml:space="preserve">Marketing Marketing </t>
  </si>
  <si>
    <t>L'archiviazione tecnica o l'accesso sono necessari per creare profili di utenti per inviare pubblicità, o per tracciare l'utente su un sito web o su diversi siti web per scopi di marketing simili.</t>
  </si>
  <si>
    <t>Salva preferenze</t>
  </si>
  <si>
    <t>Eventuali atleti FIPAV in attività impiegati (Art. 1.2, parte Seconda, Regolamento Territoriale di Padova)</t>
  </si>
  <si>
    <r>
      <rPr>
        <b/>
        <i/>
        <sz val="9"/>
        <rFont val="Candara Light"/>
        <family val="2"/>
      </rPr>
      <t xml:space="preserve">Eventuali atleti FIPAV in attività impiegati </t>
    </r>
    <r>
      <rPr>
        <sz val="9"/>
        <rFont val="Candara Light"/>
        <family val="2"/>
      </rPr>
      <t>(Art. 1.2, parte Seconda, Regolamento Territoriale di Padova)</t>
    </r>
  </si>
  <si>
    <t>POLISPORTIVA SAN PRECARIO ASD</t>
  </si>
  <si>
    <t>BKR</t>
  </si>
  <si>
    <t>Scuola Media St. J.F. Kennedy</t>
  </si>
  <si>
    <t>Scuola D. Valeri</t>
  </si>
  <si>
    <t>A.S.D. TRIP VOLLEY</t>
  </si>
  <si>
    <t>ABSOLUT VOLLEY</t>
  </si>
  <si>
    <t>ADMO VOLLEY ASD</t>
  </si>
  <si>
    <t>ADMO VOLLEY</t>
  </si>
  <si>
    <t>A.S.D. JUPITER</t>
  </si>
  <si>
    <t>ATLETICO MADRINK</t>
  </si>
  <si>
    <t>N.S. PALLAVOLO DILETTANTISTICA MARTELLAGO</t>
  </si>
  <si>
    <t>BEERBANTI</t>
  </si>
  <si>
    <t>BETA VOLLEY</t>
  </si>
  <si>
    <t>A.S.D. SPORTIVA MENTE</t>
  </si>
  <si>
    <t>POLISPORTIVA UISP BRENTA 3</t>
  </si>
  <si>
    <t>A.S.D. ESTAVOLLEY</t>
  </si>
  <si>
    <t>ESTABLUE</t>
  </si>
  <si>
    <t>ESTAVOLLEY</t>
  </si>
  <si>
    <t>A.S.D. MARSANGO 2012</t>
  </si>
  <si>
    <t>FENIX</t>
  </si>
  <si>
    <t>POLISPORTIVA IFROGS A.S.D.</t>
  </si>
  <si>
    <t>FROGS VOLLEY</t>
  </si>
  <si>
    <t>GLI ANTENATI</t>
  </si>
  <si>
    <t>A.S.D. ALBATROSLIVE</t>
  </si>
  <si>
    <t>HORNETS ALBATROSLIVE</t>
  </si>
  <si>
    <t>A.S.D. RAMBLA</t>
  </si>
  <si>
    <t>RAMBLA VOLLEY</t>
  </si>
  <si>
    <t>Venerdì ore 21:15</t>
  </si>
  <si>
    <t>POLISPORTIVA TERGOLA ASD</t>
  </si>
  <si>
    <t>RC VOLLEY PADOVA</t>
  </si>
  <si>
    <t>A.S.D. REAL PADOVA</t>
  </si>
  <si>
    <t>REAL PADOVA</t>
  </si>
  <si>
    <t>SAN PRECARIO VOLLEY</t>
  </si>
  <si>
    <t>S.P.D. CAMPODORO</t>
  </si>
  <si>
    <t>SPD CAMPODORO VOLLEY</t>
  </si>
  <si>
    <t>A.S.D. C. COLOMBO</t>
  </si>
  <si>
    <t>VOLLEY COLOMBO</t>
  </si>
  <si>
    <t>GINETTI</t>
  </si>
  <si>
    <t>Mercoledì ore 21:45</t>
  </si>
  <si>
    <t>UNREAL</t>
  </si>
  <si>
    <t>Privacy - uispvolleypadova.goline.it © 2023</t>
  </si>
  <si>
    <t>Giovedì ore 22:00</t>
  </si>
  <si>
    <t>Giovedì ore 21:30</t>
  </si>
  <si>
    <t>Venerdì ore 21:00</t>
  </si>
  <si>
    <t xml:space="preserve">  
Stagione
2023-2024</t>
  </si>
  <si>
    <t>BLACK MONKEY</t>
  </si>
  <si>
    <t>Via R. Baden Powell 7 - Camposampiero (Pd)</t>
  </si>
  <si>
    <t>PRE SEASON</t>
  </si>
  <si>
    <t>GOLD A</t>
  </si>
  <si>
    <t>ALBI VOLLEY</t>
  </si>
  <si>
    <t>Via A. De Gasperi - Marsango di Campo San Martino (Pd)</t>
  </si>
  <si>
    <t>Palestra Scuola Primaria "C. Goldoni"</t>
  </si>
  <si>
    <t xml:space="preserve">Via Trento 28 - Martellago (Ve) </t>
  </si>
  <si>
    <t>Via Lucca, 48 - Padova</t>
  </si>
  <si>
    <t>Viale dello Sport - Polverara (Pd)</t>
  </si>
  <si>
    <t>Via Torino 2 - Albignasego (Pd)</t>
  </si>
  <si>
    <t>Via Durer,14 - Padova</t>
  </si>
  <si>
    <t>GOLD B</t>
  </si>
  <si>
    <t>Via Vlacovich, 4 - Padova</t>
  </si>
  <si>
    <t>Via Kennedy - Cittadella (Pd)</t>
  </si>
  <si>
    <t>Via Monte Cengio - Vigonza (Pd)</t>
  </si>
  <si>
    <t>Piazza Martiri, 14 - Santa Giustina In Colle (PD)</t>
  </si>
  <si>
    <t>OFFICINA DEL VOLLEY</t>
  </si>
  <si>
    <t>SERENISSIMA VOLLEY</t>
  </si>
  <si>
    <t>Palestra Scuole Medie</t>
  </si>
  <si>
    <t>Via Sansovino - Ponte San Nicolò (Pd)</t>
  </si>
  <si>
    <t>SILVER A</t>
  </si>
  <si>
    <t>Via Mezzavia, 5 - Montegrotto Terme (Pd)</t>
  </si>
  <si>
    <t>Via Crescini, 4 - Padova</t>
  </si>
  <si>
    <t>Via Dourandina, 45 - Campodoro (Pd)</t>
  </si>
  <si>
    <t>Palestra Bennati</t>
  </si>
  <si>
    <t>Via Bennati 18 - Spinea (Ve)</t>
  </si>
  <si>
    <t>SILVER B</t>
  </si>
  <si>
    <t>RED MONKEY</t>
  </si>
  <si>
    <t>Palestra Scuola Secondaria "A. Canova"</t>
  </si>
  <si>
    <t>Via A. Palladio, 36 - Loreggia (Pd)</t>
  </si>
  <si>
    <t>Via Cappello - Noventa Padovana (Pd)</t>
  </si>
  <si>
    <t>STREEEEP VOLLEY</t>
  </si>
  <si>
    <t>ingresso Via Majorana - Campolongo Maggiore (Ve)</t>
  </si>
  <si>
    <t>02/11/2023</t>
  </si>
  <si>
    <t>03/11/2023</t>
  </si>
  <si>
    <t>09/11/2023</t>
  </si>
  <si>
    <t>08/11/2023</t>
  </si>
  <si>
    <t>16/11/2023</t>
  </si>
  <si>
    <t>17/11/2023</t>
  </si>
  <si>
    <t>23/11/2023</t>
  </si>
  <si>
    <t>24/11/2023</t>
  </si>
  <si>
    <t>30/11/2023</t>
  </si>
  <si>
    <t>29/11/2023</t>
  </si>
  <si>
    <t>30/10/2023</t>
  </si>
  <si>
    <t>22/11/2023</t>
  </si>
  <si>
    <t>21/11/2023</t>
  </si>
  <si>
    <t>01/12/2023</t>
  </si>
  <si>
    <t>10/11/2023</t>
  </si>
  <si>
    <t>15/11/2023</t>
  </si>
  <si>
    <t>05/12/2023</t>
  </si>
  <si>
    <t>07/12/2023</t>
  </si>
  <si>
    <t>07/11/2023</t>
  </si>
  <si>
    <t>14/11/2023</t>
  </si>
  <si>
    <t>06/12/2023</t>
  </si>
  <si>
    <t>EQUAMENTE TRE ASD</t>
  </si>
  <si>
    <t>GRUPPO SPORTIVO BETA ASD</t>
  </si>
  <si>
    <t>ARCI UISP G. DI VITTORIO ASD APS</t>
  </si>
  <si>
    <t>Mercoledì ore 21:00</t>
  </si>
  <si>
    <t xml:space="preserve"> ASD MONKEYSPORT</t>
  </si>
  <si>
    <t>A.S.D. SERENISSIMA</t>
  </si>
  <si>
    <t>Istituto "ITSCT Liceo Gramsci" - Via RiccobonI, 14 - Padova</t>
  </si>
  <si>
    <t>PRE-CALENDARIO  PRE SEASON - GOLD B</t>
  </si>
  <si>
    <t>00/01/1900</t>
  </si>
  <si>
    <t>N°</t>
  </si>
  <si>
    <t>Gior</t>
  </si>
  <si>
    <t>ora</t>
  </si>
  <si>
    <t>OSPITANTE</t>
  </si>
  <si>
    <t>OSPITE</t>
  </si>
  <si>
    <t>IMPIANTO</t>
  </si>
  <si>
    <t>LOCALITA'</t>
  </si>
  <si>
    <t>PRE-CALENDARIO  PRE SEASON - SILVER A</t>
  </si>
  <si>
    <t>PRE-CALENDARIO  PRE SEASON - SILVER B</t>
  </si>
  <si>
    <t>GARA N°</t>
  </si>
  <si>
    <t>GIORNATA</t>
  </si>
  <si>
    <t>DATA</t>
  </si>
  <si>
    <t>ORA</t>
  </si>
  <si>
    <t>CASA</t>
  </si>
  <si>
    <t>FUORI</t>
  </si>
  <si>
    <t>INDIRIZZO</t>
  </si>
  <si>
    <t>Pre Season - GOLD A</t>
  </si>
  <si>
    <t>Pre Season - GOLD B</t>
  </si>
  <si>
    <t>Pre Season - SILVER A</t>
  </si>
  <si>
    <t>Pre Season - SILVER B</t>
  </si>
  <si>
    <t>04/12/2023</t>
  </si>
  <si>
    <t>13/11/2023</t>
  </si>
  <si>
    <t>28/11/2023</t>
  </si>
  <si>
    <t>Via Landucci - Padova</t>
  </si>
  <si>
    <t>PalaSalmaso</t>
  </si>
  <si>
    <t>Via XI febbraio - Villatora di Saonara (Pd)</t>
  </si>
  <si>
    <t>Via Landuci - Padova</t>
  </si>
  <si>
    <t>27/11/2023</t>
  </si>
  <si>
    <t>Via Bartolo Longo - Padova</t>
  </si>
  <si>
    <t>Codice GoLine</t>
  </si>
  <si>
    <t>Società</t>
  </si>
  <si>
    <t>Squadra</t>
  </si>
  <si>
    <t>Indirizzo</t>
  </si>
  <si>
    <t>Martedì ore 21:30</t>
  </si>
  <si>
    <t xml:space="preserve">Home / Pre Season - GOLD A / Pre Season - GOLD B / Pre Season - SILVER A / Pre Season - SILVER B / Calendario / Contatti </t>
  </si>
  <si>
    <t>GoLine by Area Design - 7993 visitatori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</si>
</sst>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4" formatCode="_-&quot;€&quot;\ * #,##0.00_-;\-&quot;€&quot;\ * #,##0.00_-;_-&quot;€&quot;\ * &quot;-&quot;??_-;_-@_-"/>
    <numFmt numFmtId="165" formatCode="h:mm;@"/>
  </numFmts>
  <fonts count="104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ourier New"/>
      <family val="3"/>
    </font>
    <font>
      <i/>
      <sz val="12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name val="Calibri"/>
      <family val="2"/>
    </font>
    <font>
      <i/>
      <sz val="12"/>
      <color indexed="8"/>
      <name val="Calibri"/>
      <family val="2"/>
    </font>
    <font>
      <sz val="14"/>
      <color theme="1"/>
      <name val="Candara Light"/>
      <family val="2"/>
    </font>
    <font>
      <b/>
      <sz val="14"/>
      <color theme="1"/>
      <name val="Candara Light"/>
      <family val="2"/>
    </font>
    <font>
      <sz val="12"/>
      <color theme="1"/>
      <name val="Candara Light"/>
      <family val="2"/>
    </font>
    <font>
      <sz val="11"/>
      <color theme="0" tint="-0.499984740745262"/>
      <name val="Candara Light"/>
      <family val="2"/>
    </font>
    <font>
      <b/>
      <sz val="11"/>
      <color theme="1"/>
      <name val="Candara Light"/>
      <family val="2"/>
    </font>
    <font>
      <b/>
      <sz val="18"/>
      <color theme="1"/>
      <name val="Candara Light"/>
      <family val="2"/>
    </font>
    <font>
      <b/>
      <sz val="16"/>
      <color theme="0" tint="-0.249977111117893"/>
      <name val="Candara Light"/>
      <family val="2"/>
    </font>
    <font>
      <sz val="10"/>
      <color theme="1"/>
      <name val="Candara Light"/>
      <family val="2"/>
    </font>
    <font>
      <sz val="11"/>
      <color theme="1"/>
      <name val="Candara Light"/>
      <family val="2"/>
    </font>
    <font>
      <b/>
      <sz val="16"/>
      <color rgb="FF008000"/>
      <name val="Candara Light"/>
      <family val="2"/>
    </font>
    <font>
      <sz val="9"/>
      <name val="Copperplate Gothic Light"/>
      <family val="2"/>
    </font>
    <font>
      <sz val="11"/>
      <color theme="1"/>
      <name val="Copperplate Gothic Light"/>
      <family val="2"/>
    </font>
    <font>
      <sz val="9"/>
      <color theme="1"/>
      <name val="Copperplate Gothic Light"/>
      <family val="2"/>
    </font>
    <font>
      <b/>
      <sz val="10"/>
      <color theme="0"/>
      <name val="Copperplate Gothic Light"/>
      <family val="2"/>
    </font>
    <font>
      <sz val="8"/>
      <color theme="1"/>
      <name val="Copperplate Gothic Light"/>
      <family val="2"/>
    </font>
    <font>
      <sz val="11"/>
      <name val="Copperplate Gothic Light"/>
      <family val="2"/>
    </font>
    <font>
      <sz val="9"/>
      <color theme="0" tint="-0.499984740745262"/>
      <name val="Copperplate Gothic Light"/>
      <family val="2"/>
    </font>
    <font>
      <sz val="9"/>
      <name val="Arial"/>
      <family val="2"/>
    </font>
    <font>
      <sz val="11"/>
      <color theme="1"/>
      <name val="Bahnschrift SemiLight"/>
      <family val="2"/>
    </font>
    <font>
      <b/>
      <sz val="14"/>
      <color theme="1"/>
      <name val="Gill Sans MT"/>
      <family val="2"/>
    </font>
    <font>
      <sz val="12"/>
      <color theme="1"/>
      <name val="Gill Sans MT"/>
      <family val="2"/>
    </font>
    <font>
      <sz val="14"/>
      <color theme="1"/>
      <name val="Gill Sans MT"/>
      <family val="2"/>
    </font>
    <font>
      <sz val="11"/>
      <name val="Bahnschrift SemiLight"/>
      <family val="2"/>
    </font>
    <font>
      <sz val="9"/>
      <color theme="0"/>
      <name val="Copperplate Gothic Light"/>
      <family val="2"/>
    </font>
    <font>
      <sz val="10"/>
      <color theme="0"/>
      <name val="Copperplate Gothic Light"/>
      <family val="2"/>
    </font>
    <font>
      <b/>
      <sz val="11"/>
      <color theme="0"/>
      <name val="Arial"/>
      <family val="2"/>
    </font>
    <font>
      <b/>
      <sz val="11"/>
      <color theme="0"/>
      <name val="Copperplate Gothic Light"/>
      <family val="2"/>
    </font>
    <font>
      <b/>
      <sz val="9"/>
      <color theme="0"/>
      <name val="Copperplate Gothic Light"/>
      <family val="2"/>
    </font>
    <font>
      <b/>
      <sz val="8"/>
      <color theme="0"/>
      <name val="Copperplate Gothic Light"/>
      <family val="2"/>
    </font>
    <font>
      <b/>
      <sz val="9"/>
      <name val="Candara Light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8000"/>
      <name val="Calibri"/>
      <family val="2"/>
      <scheme val="minor"/>
    </font>
    <font>
      <b/>
      <sz val="16"/>
      <name val="Candara Light"/>
      <family val="2"/>
    </font>
    <font>
      <b/>
      <sz val="14"/>
      <name val="Candara Light"/>
      <family val="2"/>
    </font>
    <font>
      <sz val="12"/>
      <name val="Candara Light"/>
      <family val="2"/>
    </font>
    <font>
      <b/>
      <sz val="11"/>
      <name val="Candara Light"/>
      <family val="2"/>
    </font>
    <font>
      <sz val="10"/>
      <name val="Calibri"/>
      <family val="2"/>
      <scheme val="minor"/>
    </font>
    <font>
      <sz val="11"/>
      <color rgb="FF008000"/>
      <name val="Calibri"/>
      <family val="2"/>
      <scheme val="minor"/>
    </font>
    <font>
      <sz val="8"/>
      <name val="Copperplate Gothic Light"/>
      <family val="2"/>
    </font>
    <font>
      <b/>
      <sz val="18"/>
      <color theme="0"/>
      <name val="Avenir LT Std 35 Light"/>
      <family val="2"/>
    </font>
    <font>
      <b/>
      <sz val="18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4"/>
      <name val="Calibri"/>
      <family val="2"/>
      <scheme val="minor"/>
    </font>
    <font>
      <sz val="11"/>
      <name val="Avenir LT Std 35 Light"/>
      <family val="2"/>
    </font>
    <font>
      <u/>
      <sz val="16"/>
      <color rgb="FFFF0000"/>
      <name val="Calibri"/>
      <family val="2"/>
      <scheme val="minor"/>
    </font>
    <font>
      <b/>
      <sz val="11"/>
      <name val="Avenir LT Std 35 Light"/>
      <family val="2"/>
    </font>
    <font>
      <u/>
      <sz val="12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4"/>
      <color theme="1"/>
      <name val="Courier New"/>
      <family val="3"/>
    </font>
    <font>
      <b/>
      <i/>
      <sz val="14"/>
      <color theme="1"/>
      <name val="Calibri"/>
      <family val="2"/>
      <scheme val="minor"/>
    </font>
    <font>
      <i/>
      <sz val="14"/>
      <color theme="1"/>
      <name val="Times New Roman"/>
      <family val="1"/>
    </font>
    <font>
      <i/>
      <sz val="12"/>
      <color theme="1"/>
      <name val="Courier New"/>
      <family val="3"/>
    </font>
    <font>
      <sz val="12"/>
      <color theme="1"/>
      <name val="Times New Roman"/>
      <family val="1"/>
    </font>
    <font>
      <sz val="11"/>
      <color theme="8" tint="0.3999755851924192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1"/>
      <color theme="1"/>
      <name val="Avenir LT Std 35 Light"/>
      <family val="2"/>
    </font>
    <font>
      <i/>
      <sz val="12"/>
      <name val="Courier New"/>
      <family val="3"/>
    </font>
    <font>
      <sz val="14"/>
      <color theme="1"/>
      <name val="Times New Roman"/>
      <family val="1"/>
    </font>
    <font>
      <b/>
      <sz val="11"/>
      <color theme="1"/>
      <name val="Avenir LT Std 35 Light"/>
      <family val="2"/>
    </font>
    <font>
      <b/>
      <i/>
      <sz val="12"/>
      <name val="Courier New"/>
      <family val="3"/>
    </font>
    <font>
      <u/>
      <sz val="11"/>
      <color theme="10"/>
      <name val="Calibri"/>
      <family val="2"/>
    </font>
    <font>
      <b/>
      <i/>
      <sz val="12"/>
      <color theme="1"/>
      <name val="Calibri"/>
      <family val="2"/>
      <scheme val="minor"/>
    </font>
    <font>
      <b/>
      <sz val="14"/>
      <name val="Avenir LT Std 35 Light"/>
      <family val="2"/>
    </font>
    <font>
      <b/>
      <sz val="12"/>
      <color theme="0"/>
      <name val="Avenir LT Std 35 Light"/>
      <family val="2"/>
    </font>
    <font>
      <b/>
      <u/>
      <sz val="18"/>
      <color rgb="FFFF0000"/>
      <name val="Calibri"/>
      <family val="2"/>
      <scheme val="minor"/>
    </font>
    <font>
      <b/>
      <i/>
      <sz val="14"/>
      <color theme="1"/>
      <name val="Courier New"/>
      <family val="3"/>
    </font>
    <font>
      <i/>
      <sz val="11"/>
      <color theme="1"/>
      <name val="Courier New"/>
      <family val="3"/>
    </font>
    <font>
      <b/>
      <i/>
      <sz val="13"/>
      <color theme="1"/>
      <name val="Calibri"/>
      <family val="2"/>
      <scheme val="minor"/>
    </font>
    <font>
      <b/>
      <sz val="11"/>
      <color rgb="FFC00000"/>
      <name val="Avenir LT Std 35 Light"/>
      <family val="2"/>
    </font>
    <font>
      <u/>
      <sz val="11"/>
      <color theme="10"/>
      <name val="Avenir LT Std 35 Light"/>
      <family val="2"/>
    </font>
    <font>
      <b/>
      <i/>
      <sz val="11"/>
      <color theme="1"/>
      <name val="Courier New"/>
      <family val="3"/>
    </font>
    <font>
      <b/>
      <sz val="11"/>
      <color theme="0"/>
      <name val="Avenir LT Std 35 Light"/>
      <family val="2"/>
    </font>
    <font>
      <sz val="11"/>
      <color theme="0"/>
      <name val="Avenir LT Std 35 Light"/>
      <family val="2"/>
    </font>
    <font>
      <sz val="11"/>
      <color theme="1"/>
      <name val="Bahnschrift SemiLight SemiConde"/>
      <family val="2"/>
    </font>
    <font>
      <b/>
      <u/>
      <sz val="14"/>
      <color theme="1"/>
      <name val="Avenir LT Std 35 Light"/>
      <family val="2"/>
    </font>
    <font>
      <b/>
      <sz val="18"/>
      <color rgb="FF008000"/>
      <name val="Candara Light"/>
      <family val="2"/>
    </font>
    <font>
      <b/>
      <sz val="8"/>
      <color theme="1"/>
      <name val="Copperplate Gothic Light"/>
      <family val="2"/>
    </font>
    <font>
      <sz val="11"/>
      <color rgb="FF39773A"/>
      <name val="Copperplate Gothic Light"/>
      <family val="2"/>
    </font>
    <font>
      <sz val="16"/>
      <color theme="0"/>
      <name val="Copperplate Gothic Light"/>
      <family val="2"/>
    </font>
    <font>
      <b/>
      <i/>
      <u/>
      <sz val="12"/>
      <color theme="1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sz val="8"/>
      <color theme="1"/>
      <name val="Candara Light"/>
      <family val="2"/>
    </font>
    <font>
      <b/>
      <sz val="14"/>
      <color rgb="FF008000"/>
      <name val="Copperplate Gothic Bold"/>
      <family val="2"/>
    </font>
    <font>
      <b/>
      <i/>
      <sz val="9"/>
      <name val="Candara Light"/>
      <family val="2"/>
    </font>
    <font>
      <sz val="9"/>
      <name val="Candara Light"/>
      <family val="2"/>
    </font>
    <font>
      <b/>
      <sz val="10"/>
      <name val="Candara Light"/>
      <family val="2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F2F2F2"/>
        <bgColor rgb="FFF2F2F2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-0.499984740745262"/>
        <bgColor indexed="64"/>
      </patternFill>
    </fill>
  </fills>
  <borders count="14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medium">
        <color theme="0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medium">
        <color theme="0"/>
      </bottom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theme="0"/>
      </right>
      <top style="medium">
        <color indexed="64"/>
      </top>
      <bottom style="medium">
        <color indexed="64"/>
      </bottom>
      <diagonal/>
    </border>
    <border>
      <left style="hair">
        <color theme="0"/>
      </left>
      <right style="hair">
        <color theme="0"/>
      </right>
      <top style="medium">
        <color indexed="64"/>
      </top>
      <bottom style="medium">
        <color indexed="64"/>
      </bottom>
      <diagonal/>
    </border>
    <border>
      <left style="hair">
        <color theme="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rgb="FF000000"/>
      </left>
      <right/>
      <top style="medium">
        <color indexed="64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rgb="FF000000"/>
      </bottom>
      <diagonal/>
    </border>
    <border>
      <left style="hair">
        <color indexed="64"/>
      </left>
      <right/>
      <top style="hair">
        <color rgb="FF000000"/>
      </top>
      <bottom style="hair">
        <color rgb="FF000000"/>
      </bottom>
      <diagonal/>
    </border>
    <border>
      <left style="hair">
        <color indexed="64"/>
      </left>
      <right/>
      <top style="hair">
        <color rgb="FF000000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/>
      <right style="medium">
        <color auto="1"/>
      </right>
      <top style="medium">
        <color theme="0"/>
      </top>
      <bottom/>
      <diagonal/>
    </border>
    <border>
      <left style="medium">
        <color theme="0"/>
      </left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theme="0"/>
      </bottom>
      <diagonal/>
    </border>
    <border>
      <left/>
      <right style="medium">
        <color theme="0"/>
      </right>
      <top style="medium">
        <color auto="1"/>
      </top>
      <bottom style="medium">
        <color theme="0"/>
      </bottom>
      <diagonal/>
    </border>
    <border>
      <left style="thick">
        <color theme="3" tint="-0.24994659260841701"/>
      </left>
      <right/>
      <top/>
      <bottom/>
      <diagonal/>
    </border>
    <border>
      <left/>
      <right/>
      <top/>
      <bottom style="hair">
        <color auto="1"/>
      </bottom>
      <diagonal/>
    </border>
    <border>
      <left style="medium">
        <color theme="1"/>
      </left>
      <right/>
      <top style="medium">
        <color theme="1"/>
      </top>
      <bottom style="medium">
        <color theme="0"/>
      </bottom>
      <diagonal/>
    </border>
    <border>
      <left/>
      <right/>
      <top style="medium">
        <color theme="1"/>
      </top>
      <bottom style="medium">
        <color theme="0"/>
      </bottom>
      <diagonal/>
    </border>
    <border>
      <left/>
      <right style="medium">
        <color theme="0"/>
      </right>
      <top style="medium">
        <color theme="1"/>
      </top>
      <bottom style="medium">
        <color theme="0"/>
      </bottom>
      <diagonal/>
    </border>
    <border>
      <left/>
      <right style="medium">
        <color theme="0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medium">
        <color theme="0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medium">
        <color theme="0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indexed="64"/>
      </right>
      <top/>
      <bottom style="medium">
        <color theme="0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theme="0"/>
      </bottom>
      <diagonal/>
    </border>
    <border>
      <left style="thick">
        <color rgb="FF39773A"/>
      </left>
      <right/>
      <top style="thick">
        <color rgb="FF39773A"/>
      </top>
      <bottom/>
      <diagonal/>
    </border>
    <border>
      <left/>
      <right/>
      <top style="thick">
        <color rgb="FF39773A"/>
      </top>
      <bottom/>
      <diagonal/>
    </border>
    <border>
      <left/>
      <right style="thick">
        <color rgb="FF39773A"/>
      </right>
      <top style="thick">
        <color rgb="FF39773A"/>
      </top>
      <bottom/>
      <diagonal/>
    </border>
    <border>
      <left style="thick">
        <color rgb="FF39773A"/>
      </left>
      <right/>
      <top/>
      <bottom/>
      <diagonal/>
    </border>
    <border>
      <left/>
      <right style="thick">
        <color rgb="FF39773A"/>
      </right>
      <top/>
      <bottom/>
      <diagonal/>
    </border>
    <border>
      <left style="thick">
        <color rgb="FF39773A"/>
      </left>
      <right/>
      <top/>
      <bottom style="thick">
        <color rgb="FF39773A"/>
      </bottom>
      <diagonal/>
    </border>
    <border>
      <left/>
      <right/>
      <top/>
      <bottom style="thick">
        <color rgb="FF39773A"/>
      </bottom>
      <diagonal/>
    </border>
    <border>
      <left/>
      <right style="thick">
        <color rgb="FF39773A"/>
      </right>
      <top/>
      <bottom style="thick">
        <color rgb="FF39773A"/>
      </bottom>
      <diagonal/>
    </border>
  </borders>
  <cellStyleXfs count="4">
    <xf numFmtId="0" fontId="0" fillId="0" borderId="0"/>
    <xf numFmtId="43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78" fillId="0" borderId="0" applyNumberFormat="0" applyFill="0" applyBorder="0" applyAlignment="0" applyProtection="0">
      <alignment vertical="top"/>
      <protection locked="0"/>
    </xf>
  </cellStyleXfs>
  <cellXfs count="511">
    <xf numFmtId="0" fontId="0" fillId="0" borderId="0" xfId="0"/>
    <xf numFmtId="49" fontId="0" fillId="0" borderId="0" xfId="0" applyNumberFormat="1"/>
    <xf numFmtId="16" fontId="0" fillId="0" borderId="0" xfId="0" applyNumberFormat="1"/>
    <xf numFmtId="0" fontId="0" fillId="0" borderId="0" xfId="0" quotePrefix="1"/>
    <xf numFmtId="0" fontId="0" fillId="2" borderId="0" xfId="0" applyFill="1" applyProtection="1">
      <protection hidden="1"/>
    </xf>
    <xf numFmtId="0" fontId="0" fillId="0" borderId="0" xfId="0" applyProtection="1">
      <protection hidden="1"/>
    </xf>
    <xf numFmtId="0" fontId="0" fillId="0" borderId="0" xfId="0" applyFill="1" applyProtection="1">
      <protection hidden="1"/>
    </xf>
    <xf numFmtId="0" fontId="0" fillId="2" borderId="1" xfId="0" applyFill="1" applyBorder="1" applyAlignment="1" applyProtection="1">
      <alignment horizontal="center"/>
      <protection hidden="1"/>
    </xf>
    <xf numFmtId="0" fontId="5" fillId="0" borderId="0" xfId="0" applyFont="1" applyFill="1" applyProtection="1">
      <protection hidden="1"/>
    </xf>
    <xf numFmtId="0" fontId="3" fillId="0" borderId="0" xfId="0" applyFont="1" applyFill="1" applyProtection="1">
      <protection hidden="1"/>
    </xf>
    <xf numFmtId="0" fontId="2" fillId="6" borderId="3" xfId="0" applyFont="1" applyFill="1" applyBorder="1" applyAlignment="1" applyProtection="1">
      <alignment vertical="center"/>
      <protection locked="0"/>
    </xf>
    <xf numFmtId="0" fontId="2" fillId="6" borderId="6" xfId="0" applyFont="1" applyFill="1" applyBorder="1" applyAlignment="1" applyProtection="1">
      <alignment vertical="center"/>
      <protection locked="0"/>
    </xf>
    <xf numFmtId="0" fontId="1" fillId="2" borderId="0" xfId="0" applyFont="1" applyFill="1" applyProtection="1">
      <protection hidden="1"/>
    </xf>
    <xf numFmtId="0" fontId="3" fillId="0" borderId="0" xfId="0" applyFont="1" applyProtection="1">
      <protection hidden="1"/>
    </xf>
    <xf numFmtId="0" fontId="5" fillId="0" borderId="0" xfId="0" applyFont="1" applyProtection="1">
      <protection hidden="1"/>
    </xf>
    <xf numFmtId="0" fontId="5" fillId="4" borderId="0" xfId="0" applyFont="1" applyFill="1" applyProtection="1">
      <protection hidden="1"/>
    </xf>
    <xf numFmtId="0" fontId="5" fillId="2" borderId="0" xfId="0" applyFont="1" applyFill="1" applyProtection="1">
      <protection hidden="1"/>
    </xf>
    <xf numFmtId="20" fontId="0" fillId="0" borderId="0" xfId="0" applyNumberFormat="1"/>
    <xf numFmtId="0" fontId="3" fillId="2" borderId="0" xfId="0" applyFont="1" applyFill="1" applyProtection="1">
      <protection hidden="1"/>
    </xf>
    <xf numFmtId="0" fontId="12" fillId="8" borderId="25" xfId="0" applyFont="1" applyFill="1" applyBorder="1" applyAlignment="1" applyProtection="1">
      <alignment horizontal="center" vertical="center"/>
      <protection locked="0"/>
    </xf>
    <xf numFmtId="0" fontId="12" fillId="8" borderId="26" xfId="0" applyFont="1" applyFill="1" applyBorder="1" applyAlignment="1" applyProtection="1">
      <alignment horizontal="center" vertical="center"/>
      <protection locked="0"/>
    </xf>
    <xf numFmtId="0" fontId="5" fillId="2" borderId="1" xfId="0" applyFont="1" applyFill="1" applyBorder="1" applyAlignment="1" applyProtection="1">
      <alignment horizontal="center"/>
      <protection hidden="1"/>
    </xf>
    <xf numFmtId="0" fontId="6" fillId="2" borderId="0" xfId="0" applyFon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13" fillId="2" borderId="0" xfId="0" applyFont="1" applyFill="1" applyAlignment="1" applyProtection="1">
      <protection hidden="1"/>
    </xf>
    <xf numFmtId="0" fontId="18" fillId="2" borderId="0" xfId="0" applyFont="1" applyFill="1"/>
    <xf numFmtId="0" fontId="18" fillId="2" borderId="0" xfId="0" applyFont="1" applyFill="1" applyBorder="1"/>
    <xf numFmtId="0" fontId="19" fillId="2" borderId="0" xfId="0" applyFont="1" applyFill="1" applyBorder="1" applyAlignment="1">
      <alignment wrapText="1"/>
    </xf>
    <xf numFmtId="0" fontId="13" fillId="2" borderId="0" xfId="0" applyFont="1" applyFill="1" applyBorder="1" applyAlignment="1" applyProtection="1">
      <protection hidden="1"/>
    </xf>
    <xf numFmtId="0" fontId="21" fillId="2" borderId="0" xfId="0" applyFont="1" applyFill="1" applyBorder="1" applyProtection="1">
      <protection hidden="1"/>
    </xf>
    <xf numFmtId="0" fontId="21" fillId="2" borderId="0" xfId="0" applyFont="1" applyFill="1" applyProtection="1">
      <protection hidden="1"/>
    </xf>
    <xf numFmtId="0" fontId="22" fillId="2" borderId="0" xfId="0" applyFont="1" applyFill="1" applyAlignment="1">
      <alignment horizontal="center" wrapText="1"/>
    </xf>
    <xf numFmtId="0" fontId="14" fillId="2" borderId="0" xfId="0" applyFont="1" applyFill="1" applyBorder="1" applyAlignment="1">
      <alignment vertical="center"/>
    </xf>
    <xf numFmtId="0" fontId="0" fillId="2" borderId="0" xfId="0" applyFont="1" applyFill="1" applyBorder="1" applyAlignment="1" applyProtection="1">
      <protection hidden="1"/>
    </xf>
    <xf numFmtId="0" fontId="1" fillId="2" borderId="0" xfId="0" applyFont="1" applyFill="1" applyBorder="1" applyAlignment="1" applyProtection="1">
      <alignment vertical="center"/>
      <protection hidden="1"/>
    </xf>
    <xf numFmtId="0" fontId="5" fillId="2" borderId="0" xfId="0" applyFont="1" applyFill="1" applyBorder="1" applyAlignment="1" applyProtection="1">
      <alignment horizontal="left" vertical="center"/>
      <protection hidden="1"/>
    </xf>
    <xf numFmtId="0" fontId="5" fillId="2" borderId="0" xfId="0" applyFont="1" applyFill="1" applyAlignment="1" applyProtection="1">
      <protection hidden="1"/>
    </xf>
    <xf numFmtId="0" fontId="0" fillId="2" borderId="0" xfId="0" applyFill="1"/>
    <xf numFmtId="0" fontId="3" fillId="2" borderId="0" xfId="0" applyFont="1" applyFill="1" applyBorder="1" applyAlignment="1" applyProtection="1">
      <protection hidden="1"/>
    </xf>
    <xf numFmtId="0" fontId="3" fillId="2" borderId="0" xfId="0" applyFont="1" applyFill="1" applyBorder="1" applyAlignment="1" applyProtection="1">
      <alignment horizontal="center"/>
      <protection hidden="1"/>
    </xf>
    <xf numFmtId="0" fontId="5" fillId="2" borderId="0" xfId="0" applyFont="1" applyFill="1" applyProtection="1">
      <protection locked="0"/>
    </xf>
    <xf numFmtId="0" fontId="2" fillId="2" borderId="0" xfId="0" applyFont="1" applyFill="1" applyBorder="1" applyAlignment="1" applyProtection="1">
      <alignment vertical="center"/>
      <protection hidden="1"/>
    </xf>
    <xf numFmtId="0" fontId="3" fillId="2" borderId="0" xfId="0" applyFont="1" applyFill="1" applyBorder="1" applyProtection="1">
      <protection hidden="1"/>
    </xf>
    <xf numFmtId="0" fontId="2" fillId="2" borderId="12" xfId="0" applyFont="1" applyFill="1" applyBorder="1" applyAlignment="1" applyProtection="1">
      <alignment horizontal="center" vertical="center"/>
      <protection hidden="1"/>
    </xf>
    <xf numFmtId="0" fontId="2" fillId="2" borderId="13" xfId="0" applyFont="1" applyFill="1" applyBorder="1" applyAlignment="1" applyProtection="1">
      <alignment horizontal="center" vertical="center"/>
      <protection hidden="1"/>
    </xf>
    <xf numFmtId="0" fontId="0" fillId="2" borderId="0" xfId="0" applyFill="1" applyBorder="1"/>
    <xf numFmtId="0" fontId="16" fillId="2" borderId="0" xfId="0" applyFont="1" applyFill="1" applyBorder="1" applyProtection="1">
      <protection hidden="1"/>
    </xf>
    <xf numFmtId="0" fontId="5" fillId="2" borderId="0" xfId="0" applyFont="1" applyFill="1" applyBorder="1" applyAlignment="1" applyProtection="1">
      <protection hidden="1"/>
    </xf>
    <xf numFmtId="0" fontId="5" fillId="2" borderId="0" xfId="0" applyFont="1" applyFill="1" applyBorder="1" applyProtection="1">
      <protection hidden="1"/>
    </xf>
    <xf numFmtId="20" fontId="0" fillId="2" borderId="0" xfId="0" applyNumberFormat="1" applyFill="1" applyBorder="1"/>
    <xf numFmtId="0" fontId="14" fillId="2" borderId="0" xfId="0" applyFont="1" applyFill="1" applyBorder="1" applyAlignment="1">
      <alignment horizontal="left" vertical="center"/>
    </xf>
    <xf numFmtId="0" fontId="25" fillId="2" borderId="0" xfId="0" applyFont="1" applyFill="1"/>
    <xf numFmtId="0" fontId="22" fillId="2" borderId="0" xfId="0" applyFont="1" applyFill="1" applyAlignment="1">
      <alignment wrapText="1"/>
    </xf>
    <xf numFmtId="0" fontId="25" fillId="2" borderId="0" xfId="0" applyFont="1" applyFill="1" applyProtection="1">
      <protection hidden="1"/>
    </xf>
    <xf numFmtId="0" fontId="25" fillId="2" borderId="0" xfId="0" applyFont="1" applyFill="1" applyBorder="1" applyAlignment="1" applyProtection="1">
      <alignment horizontal="center"/>
      <protection hidden="1"/>
    </xf>
    <xf numFmtId="0" fontId="29" fillId="0" borderId="0" xfId="0" applyFont="1" applyProtection="1">
      <protection hidden="1"/>
    </xf>
    <xf numFmtId="0" fontId="23" fillId="2" borderId="0" xfId="0" applyFont="1" applyFill="1" applyBorder="1" applyAlignment="1" applyProtection="1">
      <protection hidden="1"/>
    </xf>
    <xf numFmtId="0" fontId="23" fillId="2" borderId="0" xfId="0" applyFont="1" applyFill="1" applyBorder="1" applyAlignment="1" applyProtection="1">
      <alignment horizontal="left" indent="3"/>
      <protection hidden="1"/>
    </xf>
    <xf numFmtId="0" fontId="23" fillId="2" borderId="0" xfId="0" applyFont="1" applyFill="1" applyAlignment="1" applyProtection="1">
      <protection hidden="1"/>
    </xf>
    <xf numFmtId="0" fontId="25" fillId="2" borderId="0" xfId="0" applyFont="1" applyFill="1" applyAlignment="1" applyProtection="1">
      <alignment horizontal="left" indent="3"/>
      <protection hidden="1"/>
    </xf>
    <xf numFmtId="0" fontId="2" fillId="6" borderId="5" xfId="0" applyFont="1" applyFill="1" applyBorder="1" applyAlignment="1" applyProtection="1">
      <alignment vertical="center"/>
      <protection locked="0"/>
    </xf>
    <xf numFmtId="0" fontId="12" fillId="8" borderId="35" xfId="0" applyFont="1" applyFill="1" applyBorder="1" applyAlignment="1" applyProtection="1">
      <alignment horizontal="center" vertical="center"/>
      <protection locked="0"/>
    </xf>
    <xf numFmtId="0" fontId="0" fillId="10" borderId="0" xfId="0" applyFill="1" applyProtection="1">
      <protection hidden="1"/>
    </xf>
    <xf numFmtId="0" fontId="5" fillId="10" borderId="0" xfId="0" applyFont="1" applyFill="1" applyProtection="1">
      <protection hidden="1"/>
    </xf>
    <xf numFmtId="0" fontId="30" fillId="0" borderId="0" xfId="0" applyNumberFormat="1" applyFont="1" applyFill="1" applyAlignment="1" applyProtection="1">
      <alignment horizontal="center"/>
      <protection hidden="1"/>
    </xf>
    <xf numFmtId="0" fontId="30" fillId="0" borderId="0" xfId="0" applyNumberFormat="1" applyFont="1" applyFill="1" applyBorder="1" applyAlignment="1" applyProtection="1">
      <alignment horizontal="center"/>
      <protection hidden="1"/>
    </xf>
    <xf numFmtId="0" fontId="30" fillId="0" borderId="0" xfId="0" applyNumberFormat="1" applyFont="1" applyFill="1" applyBorder="1" applyAlignment="1">
      <alignment horizontal="center"/>
    </xf>
    <xf numFmtId="0" fontId="30" fillId="0" borderId="0" xfId="0" applyNumberFormat="1" applyFont="1" applyFill="1" applyAlignment="1" applyProtection="1">
      <alignment horizontal="left"/>
      <protection hidden="1"/>
    </xf>
    <xf numFmtId="0" fontId="30" fillId="0" borderId="0" xfId="0" applyNumberFormat="1" applyFont="1" applyFill="1" applyBorder="1" applyAlignment="1" applyProtection="1">
      <alignment horizontal="left"/>
      <protection hidden="1"/>
    </xf>
    <xf numFmtId="0" fontId="30" fillId="0" borderId="0" xfId="0" applyNumberFormat="1" applyFont="1" applyFill="1" applyAlignment="1">
      <alignment horizontal="left" vertical="center" wrapText="1"/>
    </xf>
    <xf numFmtId="0" fontId="30" fillId="0" borderId="0" xfId="0" applyNumberFormat="1" applyFont="1" applyFill="1" applyAlignment="1">
      <alignment horizontal="left" vertical="center"/>
    </xf>
    <xf numFmtId="0" fontId="25" fillId="2" borderId="0" xfId="0" applyFont="1" applyFill="1" applyAlignment="1">
      <alignment horizontal="right"/>
    </xf>
    <xf numFmtId="0" fontId="3" fillId="2" borderId="47" xfId="0" applyFont="1" applyFill="1" applyBorder="1" applyProtection="1">
      <protection hidden="1"/>
    </xf>
    <xf numFmtId="0" fontId="3" fillId="2" borderId="42" xfId="0" applyFont="1" applyFill="1" applyBorder="1" applyProtection="1">
      <protection hidden="1"/>
    </xf>
    <xf numFmtId="0" fontId="3" fillId="2" borderId="52" xfId="0" applyFont="1" applyFill="1" applyBorder="1" applyProtection="1">
      <protection hidden="1"/>
    </xf>
    <xf numFmtId="0" fontId="3" fillId="2" borderId="48" xfId="0" applyFont="1" applyFill="1" applyBorder="1" applyProtection="1">
      <protection hidden="1"/>
    </xf>
    <xf numFmtId="0" fontId="8" fillId="2" borderId="5" xfId="0" applyFont="1" applyFill="1" applyBorder="1" applyAlignment="1" applyProtection="1">
      <alignment horizontal="center" vertical="center"/>
      <protection locked="0"/>
    </xf>
    <xf numFmtId="0" fontId="0" fillId="8" borderId="41" xfId="0" applyFill="1" applyBorder="1" applyAlignment="1" applyProtection="1">
      <alignment horizontal="center"/>
      <protection locked="0"/>
    </xf>
    <xf numFmtId="0" fontId="2" fillId="6" borderId="4" xfId="0" applyFont="1" applyFill="1" applyBorder="1" applyAlignment="1" applyProtection="1">
      <alignment vertical="center"/>
      <protection locked="0"/>
    </xf>
    <xf numFmtId="0" fontId="12" fillId="8" borderId="55" xfId="0" applyFont="1" applyFill="1" applyBorder="1" applyAlignment="1" applyProtection="1">
      <alignment horizontal="center" vertical="center"/>
      <protection locked="0"/>
    </xf>
    <xf numFmtId="0" fontId="38" fillId="2" borderId="28" xfId="0" applyFont="1" applyFill="1" applyBorder="1" applyAlignment="1" applyProtection="1">
      <alignment vertical="center"/>
      <protection hidden="1"/>
    </xf>
    <xf numFmtId="0" fontId="40" fillId="5" borderId="36" xfId="0" applyFont="1" applyFill="1" applyBorder="1" applyAlignment="1" applyProtection="1">
      <alignment horizontal="center" vertical="center"/>
      <protection hidden="1"/>
    </xf>
    <xf numFmtId="0" fontId="40" fillId="5" borderId="27" xfId="0" applyFont="1" applyFill="1" applyBorder="1" applyAlignment="1" applyProtection="1">
      <alignment horizontal="center" vertical="center"/>
      <protection hidden="1"/>
    </xf>
    <xf numFmtId="0" fontId="41" fillId="5" borderId="27" xfId="0" applyFont="1" applyFill="1" applyBorder="1" applyAlignment="1" applyProtection="1">
      <alignment vertical="center"/>
      <protection hidden="1"/>
    </xf>
    <xf numFmtId="0" fontId="0" fillId="8" borderId="52" xfId="0" applyFill="1" applyBorder="1" applyAlignment="1" applyProtection="1">
      <alignment horizontal="center"/>
      <protection locked="0"/>
    </xf>
    <xf numFmtId="0" fontId="11" fillId="8" borderId="24" xfId="0" applyFont="1" applyFill="1" applyBorder="1" applyAlignment="1" applyProtection="1">
      <alignment horizontal="left" vertical="center"/>
      <protection locked="0"/>
    </xf>
    <xf numFmtId="0" fontId="11" fillId="8" borderId="45" xfId="0" applyFont="1" applyFill="1" applyBorder="1" applyAlignment="1" applyProtection="1">
      <alignment horizontal="left" vertical="center"/>
      <protection locked="0"/>
    </xf>
    <xf numFmtId="49" fontId="0" fillId="8" borderId="24" xfId="0" applyNumberFormat="1" applyFill="1" applyBorder="1" applyAlignment="1" applyProtection="1">
      <alignment horizontal="left"/>
      <protection locked="0"/>
    </xf>
    <xf numFmtId="49" fontId="0" fillId="8" borderId="32" xfId="0" applyNumberFormat="1" applyFill="1" applyBorder="1" applyAlignment="1" applyProtection="1">
      <alignment horizontal="left"/>
      <protection locked="0"/>
    </xf>
    <xf numFmtId="49" fontId="0" fillId="8" borderId="40" xfId="0" applyNumberFormat="1" applyFill="1" applyBorder="1" applyAlignment="1" applyProtection="1">
      <alignment horizontal="left"/>
      <protection locked="0"/>
    </xf>
    <xf numFmtId="49" fontId="0" fillId="8" borderId="41" xfId="0" applyNumberFormat="1" applyFill="1" applyBorder="1" applyAlignment="1" applyProtection="1">
      <alignment horizontal="left"/>
      <protection locked="0"/>
    </xf>
    <xf numFmtId="49" fontId="0" fillId="8" borderId="29" xfId="0" applyNumberFormat="1" applyFill="1" applyBorder="1" applyAlignment="1" applyProtection="1">
      <alignment horizontal="left"/>
      <protection locked="0"/>
    </xf>
    <xf numFmtId="0" fontId="11" fillId="8" borderId="23" xfId="0" applyFont="1" applyFill="1" applyBorder="1" applyAlignment="1" applyProtection="1">
      <alignment horizontal="left" vertical="center" indent="1"/>
      <protection locked="0"/>
    </xf>
    <xf numFmtId="0" fontId="11" fillId="8" borderId="24" xfId="0" applyFont="1" applyFill="1" applyBorder="1" applyAlignment="1" applyProtection="1">
      <alignment horizontal="left" vertical="center" indent="1"/>
      <protection locked="0"/>
    </xf>
    <xf numFmtId="0" fontId="11" fillId="11" borderId="61" xfId="0" applyFont="1" applyFill="1" applyBorder="1" applyAlignment="1" applyProtection="1">
      <alignment horizontal="left" vertical="center"/>
      <protection locked="0"/>
    </xf>
    <xf numFmtId="0" fontId="11" fillId="11" borderId="62" xfId="0" applyFont="1" applyFill="1" applyBorder="1" applyAlignment="1" applyProtection="1">
      <alignment horizontal="left" vertical="center"/>
      <protection locked="0"/>
    </xf>
    <xf numFmtId="0" fontId="11" fillId="11" borderId="63" xfId="0" applyFont="1" applyFill="1" applyBorder="1" applyAlignment="1" applyProtection="1">
      <alignment horizontal="left" vertical="center"/>
      <protection locked="0"/>
    </xf>
    <xf numFmtId="0" fontId="11" fillId="11" borderId="64" xfId="0" applyFont="1" applyFill="1" applyBorder="1" applyAlignment="1" applyProtection="1">
      <alignment horizontal="left" vertical="center"/>
      <protection locked="0"/>
    </xf>
    <xf numFmtId="0" fontId="11" fillId="11" borderId="65" xfId="0" applyFont="1" applyFill="1" applyBorder="1" applyAlignment="1" applyProtection="1">
      <alignment horizontal="left" vertical="center"/>
      <protection locked="0"/>
    </xf>
    <xf numFmtId="0" fontId="11" fillId="11" borderId="66" xfId="0" applyFont="1" applyFill="1" applyBorder="1" applyAlignment="1" applyProtection="1">
      <alignment horizontal="left" vertical="center"/>
      <protection locked="0"/>
    </xf>
    <xf numFmtId="0" fontId="11" fillId="8" borderId="45" xfId="0" applyFont="1" applyFill="1" applyBorder="1" applyAlignment="1" applyProtection="1">
      <alignment vertical="center"/>
      <protection locked="0"/>
    </xf>
    <xf numFmtId="0" fontId="0" fillId="2" borderId="0" xfId="0" applyNumberFormat="1" applyFont="1" applyFill="1" applyBorder="1" applyAlignment="1" applyProtection="1">
      <alignment horizontal="right"/>
      <protection hidden="1"/>
    </xf>
    <xf numFmtId="0" fontId="6" fillId="2" borderId="0" xfId="0" applyNumberFormat="1" applyFont="1" applyFill="1" applyBorder="1" applyAlignment="1" applyProtection="1">
      <alignment horizontal="right"/>
      <protection hidden="1"/>
    </xf>
    <xf numFmtId="0" fontId="2" fillId="2" borderId="67" xfId="0" applyFont="1" applyFill="1" applyBorder="1" applyAlignment="1" applyProtection="1">
      <alignment horizontal="center" vertical="center"/>
      <protection hidden="1"/>
    </xf>
    <xf numFmtId="0" fontId="0" fillId="0" borderId="67" xfId="0" applyBorder="1"/>
    <xf numFmtId="0" fontId="0" fillId="0" borderId="12" xfId="0" applyBorder="1"/>
    <xf numFmtId="0" fontId="0" fillId="0" borderId="13" xfId="0" applyBorder="1"/>
    <xf numFmtId="0" fontId="0" fillId="0" borderId="67" xfId="0" applyBorder="1" applyAlignment="1">
      <alignment horizontal="left" indent="1"/>
    </xf>
    <xf numFmtId="0" fontId="0" fillId="0" borderId="12" xfId="0" applyBorder="1" applyAlignment="1">
      <alignment horizontal="left" indent="1"/>
    </xf>
    <xf numFmtId="0" fontId="0" fillId="0" borderId="13" xfId="0" applyBorder="1" applyAlignment="1">
      <alignment horizontal="left" indent="1"/>
    </xf>
    <xf numFmtId="0" fontId="0" fillId="2" borderId="0" xfId="0" applyNumberFormat="1" applyFont="1" applyFill="1" applyBorder="1" applyAlignment="1">
      <alignment horizontal="right"/>
    </xf>
    <xf numFmtId="0" fontId="44" fillId="2" borderId="0" xfId="1" applyNumberFormat="1" applyFont="1" applyFill="1" applyBorder="1" applyAlignment="1" applyProtection="1">
      <alignment horizontal="right" vertical="center" wrapText="1"/>
      <protection hidden="1"/>
    </xf>
    <xf numFmtId="0" fontId="45" fillId="2" borderId="0" xfId="0" applyNumberFormat="1" applyFont="1" applyFill="1" applyBorder="1" applyAlignment="1">
      <alignment horizontal="right" wrapText="1"/>
    </xf>
    <xf numFmtId="0" fontId="44" fillId="2" borderId="0" xfId="0" applyNumberFormat="1" applyFont="1" applyFill="1" applyBorder="1" applyAlignment="1">
      <alignment horizontal="right" vertical="center"/>
    </xf>
    <xf numFmtId="0" fontId="0" fillId="2" borderId="0" xfId="1" applyNumberFormat="1" applyFont="1" applyFill="1" applyBorder="1" applyAlignment="1" applyProtection="1">
      <alignment horizontal="right"/>
      <protection hidden="1"/>
    </xf>
    <xf numFmtId="0" fontId="22" fillId="2" borderId="0" xfId="0" applyFont="1" applyFill="1" applyBorder="1" applyAlignment="1">
      <alignment horizontal="center" wrapText="1"/>
    </xf>
    <xf numFmtId="0" fontId="15" fillId="2" borderId="0" xfId="0" applyFont="1" applyFill="1" applyBorder="1" applyAlignment="1" applyProtection="1">
      <alignment horizontal="left"/>
      <protection hidden="1"/>
    </xf>
    <xf numFmtId="43" fontId="15" fillId="2" borderId="0" xfId="1" applyFont="1" applyFill="1" applyBorder="1" applyAlignment="1" applyProtection="1">
      <alignment horizontal="left"/>
      <protection hidden="1"/>
    </xf>
    <xf numFmtId="43" fontId="17" fillId="2" borderId="0" xfId="1" applyFont="1" applyFill="1" applyBorder="1" applyAlignment="1" applyProtection="1">
      <alignment horizontal="left" vertical="center" wrapText="1"/>
      <protection hidden="1"/>
    </xf>
    <xf numFmtId="0" fontId="5" fillId="2" borderId="0" xfId="0" applyFont="1" applyFill="1" applyBorder="1" applyAlignment="1" applyProtection="1">
      <alignment vertical="center"/>
      <protection hidden="1"/>
    </xf>
    <xf numFmtId="20" fontId="5" fillId="2" borderId="0" xfId="0" applyNumberFormat="1" applyFont="1" applyFill="1" applyBorder="1"/>
    <xf numFmtId="0" fontId="46" fillId="2" borderId="0" xfId="0" applyFont="1" applyFill="1" applyBorder="1" applyAlignment="1">
      <alignment horizontal="center" wrapText="1"/>
    </xf>
    <xf numFmtId="0" fontId="47" fillId="2" borderId="0" xfId="0" applyFont="1" applyFill="1" applyBorder="1" applyAlignment="1">
      <alignment horizontal="left" vertical="center"/>
    </xf>
    <xf numFmtId="0" fontId="48" fillId="2" borderId="0" xfId="0" applyFont="1" applyFill="1" applyBorder="1" applyAlignment="1" applyProtection="1">
      <alignment horizontal="left"/>
      <protection hidden="1"/>
    </xf>
    <xf numFmtId="43" fontId="48" fillId="2" borderId="0" xfId="1" applyFont="1" applyFill="1" applyBorder="1" applyAlignment="1" applyProtection="1">
      <alignment horizontal="left"/>
      <protection hidden="1"/>
    </xf>
    <xf numFmtId="43" fontId="49" fillId="2" borderId="0" xfId="1" applyFont="1" applyFill="1" applyBorder="1" applyAlignment="1" applyProtection="1">
      <alignment horizontal="left" vertical="center" wrapText="1"/>
      <protection hidden="1"/>
    </xf>
    <xf numFmtId="0" fontId="50" fillId="2" borderId="0" xfId="0" applyFont="1" applyFill="1" applyBorder="1" applyAlignment="1" applyProtection="1">
      <alignment horizontal="center"/>
      <protection hidden="1"/>
    </xf>
    <xf numFmtId="0" fontId="5" fillId="2" borderId="0" xfId="0" applyFont="1" applyFill="1" applyBorder="1" applyProtection="1">
      <protection locked="0"/>
    </xf>
    <xf numFmtId="0" fontId="0" fillId="2" borderId="68" xfId="0" applyNumberFormat="1" applyFont="1" applyFill="1" applyBorder="1" applyAlignment="1">
      <alignment horizontal="right"/>
    </xf>
    <xf numFmtId="20" fontId="5" fillId="2" borderId="39" xfId="0" applyNumberFormat="1" applyFont="1" applyFill="1" applyBorder="1"/>
    <xf numFmtId="20" fontId="0" fillId="2" borderId="39" xfId="0" applyNumberFormat="1" applyFill="1" applyBorder="1"/>
    <xf numFmtId="0" fontId="0" fillId="2" borderId="39" xfId="0" applyFont="1" applyFill="1" applyBorder="1" applyAlignment="1" applyProtection="1">
      <protection hidden="1"/>
    </xf>
    <xf numFmtId="0" fontId="0" fillId="2" borderId="39" xfId="0" applyFill="1" applyBorder="1"/>
    <xf numFmtId="0" fontId="3" fillId="2" borderId="39" xfId="0" applyFont="1" applyFill="1" applyBorder="1" applyAlignment="1" applyProtection="1">
      <protection hidden="1"/>
    </xf>
    <xf numFmtId="0" fontId="5" fillId="2" borderId="39" xfId="0" applyFont="1" applyFill="1" applyBorder="1" applyProtection="1">
      <protection hidden="1"/>
    </xf>
    <xf numFmtId="0" fontId="5" fillId="2" borderId="39" xfId="0" applyFont="1" applyFill="1" applyBorder="1" applyAlignment="1" applyProtection="1">
      <protection hidden="1"/>
    </xf>
    <xf numFmtId="0" fontId="40" fillId="5" borderId="56" xfId="0" applyFont="1" applyFill="1" applyBorder="1" applyAlignment="1" applyProtection="1">
      <alignment horizontal="center" vertical="center"/>
      <protection hidden="1"/>
    </xf>
    <xf numFmtId="0" fontId="5" fillId="0" borderId="38" xfId="0" applyFont="1" applyBorder="1" applyProtection="1">
      <protection hidden="1"/>
    </xf>
    <xf numFmtId="0" fontId="0" fillId="0" borderId="38" xfId="0" applyBorder="1" applyProtection="1">
      <protection hidden="1"/>
    </xf>
    <xf numFmtId="0" fontId="0" fillId="0" borderId="69" xfId="0" applyBorder="1" applyProtection="1">
      <protection hidden="1"/>
    </xf>
    <xf numFmtId="0" fontId="40" fillId="5" borderId="74" xfId="0" applyFont="1" applyFill="1" applyBorder="1" applyAlignment="1" applyProtection="1">
      <alignment horizontal="center" vertical="center"/>
      <protection hidden="1"/>
    </xf>
    <xf numFmtId="0" fontId="40" fillId="5" borderId="74" xfId="0" applyFont="1" applyFill="1" applyBorder="1" applyAlignment="1" applyProtection="1">
      <alignment vertical="center"/>
      <protection hidden="1"/>
    </xf>
    <xf numFmtId="0" fontId="41" fillId="5" borderId="75" xfId="0" applyFont="1" applyFill="1" applyBorder="1" applyAlignment="1" applyProtection="1">
      <alignment horizontal="center" vertical="center"/>
      <protection hidden="1"/>
    </xf>
    <xf numFmtId="0" fontId="0" fillId="2" borderId="38" xfId="0" applyFill="1" applyBorder="1" applyAlignment="1" applyProtection="1">
      <protection locked="0"/>
    </xf>
    <xf numFmtId="0" fontId="0" fillId="2" borderId="69" xfId="0" applyFill="1" applyBorder="1" applyAlignment="1" applyProtection="1">
      <protection locked="0"/>
    </xf>
    <xf numFmtId="0" fontId="27" fillId="2" borderId="0" xfId="0" applyFont="1" applyFill="1" applyBorder="1" applyAlignment="1" applyProtection="1">
      <protection hidden="1"/>
    </xf>
    <xf numFmtId="14" fontId="2" fillId="2" borderId="0" xfId="0" applyNumberFormat="1" applyFont="1" applyFill="1" applyBorder="1" applyAlignment="1" applyProtection="1">
      <alignment vertical="center"/>
      <protection hidden="1"/>
    </xf>
    <xf numFmtId="0" fontId="22" fillId="2" borderId="0" xfId="0" applyFont="1" applyFill="1" applyBorder="1" applyAlignment="1">
      <alignment wrapText="1"/>
    </xf>
    <xf numFmtId="0" fontId="40" fillId="5" borderId="27" xfId="0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Border="1" applyAlignment="1" applyProtection="1">
      <protection hidden="1"/>
    </xf>
    <xf numFmtId="0" fontId="1" fillId="13" borderId="0" xfId="0" applyFont="1" applyFill="1" applyBorder="1" applyAlignment="1" applyProtection="1">
      <protection hidden="1"/>
    </xf>
    <xf numFmtId="0" fontId="1" fillId="13" borderId="0" xfId="0" applyFont="1" applyFill="1" applyBorder="1" applyAlignment="1" applyProtection="1">
      <alignment horizontal="center"/>
      <protection hidden="1"/>
    </xf>
    <xf numFmtId="0" fontId="1" fillId="13" borderId="0" xfId="0" applyFont="1" applyFill="1" applyProtection="1">
      <protection hidden="1"/>
    </xf>
    <xf numFmtId="14" fontId="1" fillId="13" borderId="0" xfId="0" applyNumberFormat="1" applyFont="1" applyFill="1" applyProtection="1">
      <protection hidden="1"/>
    </xf>
    <xf numFmtId="0" fontId="1" fillId="14" borderId="71" xfId="0" applyFont="1" applyFill="1" applyBorder="1" applyAlignment="1" applyProtection="1">
      <protection hidden="1"/>
    </xf>
    <xf numFmtId="0" fontId="55" fillId="2" borderId="0" xfId="0" applyFont="1" applyFill="1" applyBorder="1" applyAlignment="1" applyProtection="1">
      <alignment wrapText="1"/>
      <protection hidden="1"/>
    </xf>
    <xf numFmtId="0" fontId="1" fillId="13" borderId="0" xfId="0" applyFont="1" applyFill="1" applyAlignment="1" applyProtection="1">
      <alignment horizontal="center"/>
      <protection hidden="1"/>
    </xf>
    <xf numFmtId="0" fontId="1" fillId="14" borderId="0" xfId="0" applyFont="1" applyFill="1" applyBorder="1" applyAlignment="1" applyProtection="1">
      <protection hidden="1"/>
    </xf>
    <xf numFmtId="0" fontId="58" fillId="14" borderId="0" xfId="0" applyFont="1" applyFill="1" applyBorder="1" applyAlignment="1" applyProtection="1">
      <alignment vertical="center"/>
      <protection hidden="1"/>
    </xf>
    <xf numFmtId="0" fontId="1" fillId="14" borderId="2" xfId="0" applyFont="1" applyFill="1" applyBorder="1" applyAlignment="1" applyProtection="1">
      <protection hidden="1"/>
    </xf>
    <xf numFmtId="0" fontId="1" fillId="13" borderId="0" xfId="0" quotePrefix="1" applyNumberFormat="1" applyFont="1" applyFill="1" applyBorder="1" applyAlignment="1" applyProtection="1">
      <alignment horizontal="center"/>
      <protection locked="0"/>
    </xf>
    <xf numFmtId="0" fontId="1" fillId="13" borderId="0" xfId="0" quotePrefix="1" applyNumberFormat="1" applyFont="1" applyFill="1" applyBorder="1" applyAlignment="1" applyProtection="1">
      <alignment horizontal="center"/>
      <protection hidden="1"/>
    </xf>
    <xf numFmtId="0" fontId="1" fillId="14" borderId="88" xfId="0" applyFont="1" applyFill="1" applyBorder="1" applyAlignment="1" applyProtection="1">
      <protection hidden="1"/>
    </xf>
    <xf numFmtId="0" fontId="0" fillId="2" borderId="0" xfId="0" applyFill="1" applyAlignment="1" applyProtection="1">
      <protection hidden="1"/>
    </xf>
    <xf numFmtId="0" fontId="6" fillId="2" borderId="0" xfId="0" applyFont="1" applyFill="1" applyBorder="1" applyAlignment="1" applyProtection="1">
      <alignment vertical="top"/>
      <protection hidden="1"/>
    </xf>
    <xf numFmtId="0" fontId="61" fillId="2" borderId="0" xfId="0" applyFont="1" applyFill="1" applyBorder="1" applyAlignment="1" applyProtection="1">
      <protection hidden="1"/>
    </xf>
    <xf numFmtId="0" fontId="57" fillId="14" borderId="0" xfId="0" applyFont="1" applyFill="1" applyBorder="1" applyAlignment="1" applyProtection="1">
      <protection hidden="1"/>
    </xf>
    <xf numFmtId="0" fontId="62" fillId="2" borderId="0" xfId="0" applyFont="1" applyFill="1" applyBorder="1" applyAlignment="1" applyProtection="1">
      <protection hidden="1"/>
    </xf>
    <xf numFmtId="0" fontId="0" fillId="2" borderId="0" xfId="0" applyFill="1" applyBorder="1" applyProtection="1">
      <protection hidden="1"/>
    </xf>
    <xf numFmtId="0" fontId="63" fillId="14" borderId="88" xfId="0" applyFont="1" applyFill="1" applyBorder="1" applyAlignment="1" applyProtection="1">
      <protection hidden="1"/>
    </xf>
    <xf numFmtId="0" fontId="8" fillId="2" borderId="0" xfId="0" applyFont="1" applyFill="1" applyBorder="1" applyAlignment="1" applyProtection="1">
      <protection hidden="1"/>
    </xf>
    <xf numFmtId="0" fontId="65" fillId="2" borderId="0" xfId="0" applyFont="1" applyFill="1" applyBorder="1" applyAlignment="1" applyProtection="1">
      <protection hidden="1"/>
    </xf>
    <xf numFmtId="0" fontId="5" fillId="14" borderId="88" xfId="0" applyFont="1" applyFill="1" applyBorder="1" applyAlignment="1" applyProtection="1">
      <protection hidden="1"/>
    </xf>
    <xf numFmtId="0" fontId="8" fillId="2" borderId="0" xfId="0" applyFont="1" applyFill="1" applyAlignment="1" applyProtection="1">
      <protection hidden="1"/>
    </xf>
    <xf numFmtId="0" fontId="66" fillId="2" borderId="0" xfId="0" applyFont="1" applyFill="1" applyAlignment="1" applyProtection="1">
      <protection hidden="1"/>
    </xf>
    <xf numFmtId="0" fontId="64" fillId="2" borderId="0" xfId="0" applyFont="1" applyFill="1" applyBorder="1" applyAlignment="1" applyProtection="1">
      <protection hidden="1"/>
    </xf>
    <xf numFmtId="0" fontId="8" fillId="2" borderId="0" xfId="0" applyFont="1" applyFill="1" applyBorder="1" applyAlignment="1" applyProtection="1">
      <alignment vertical="center"/>
      <protection hidden="1"/>
    </xf>
    <xf numFmtId="0" fontId="68" fillId="2" borderId="0" xfId="0" applyFont="1" applyFill="1" applyBorder="1" applyAlignment="1" applyProtection="1">
      <alignment vertical="center"/>
      <protection hidden="1"/>
    </xf>
    <xf numFmtId="0" fontId="1" fillId="13" borderId="0" xfId="0" applyFont="1" applyFill="1" applyBorder="1" applyAlignment="1" applyProtection="1">
      <alignment horizontal="center"/>
      <protection locked="0"/>
    </xf>
    <xf numFmtId="0" fontId="0" fillId="17" borderId="0" xfId="0" applyFill="1"/>
    <xf numFmtId="0" fontId="0" fillId="17" borderId="0" xfId="0" applyFill="1" applyBorder="1"/>
    <xf numFmtId="0" fontId="70" fillId="2" borderId="0" xfId="0" applyFont="1" applyFill="1" applyBorder="1" applyAlignment="1" applyProtection="1">
      <protection hidden="1"/>
    </xf>
    <xf numFmtId="0" fontId="5" fillId="14" borderId="0" xfId="0" applyFont="1" applyFill="1" applyBorder="1" applyAlignment="1" applyProtection="1">
      <alignment vertical="center"/>
      <protection hidden="1"/>
    </xf>
    <xf numFmtId="0" fontId="0" fillId="17" borderId="0" xfId="0" applyFont="1" applyFill="1" applyBorder="1"/>
    <xf numFmtId="0" fontId="0" fillId="17" borderId="0" xfId="0" applyFill="1" applyBorder="1" applyProtection="1">
      <protection hidden="1"/>
    </xf>
    <xf numFmtId="0" fontId="68" fillId="2" borderId="0" xfId="0" applyFont="1" applyFill="1" applyBorder="1" applyAlignment="1" applyProtection="1">
      <alignment vertical="center" wrapText="1"/>
      <protection hidden="1"/>
    </xf>
    <xf numFmtId="0" fontId="72" fillId="17" borderId="88" xfId="0" applyFont="1" applyFill="1" applyBorder="1" applyAlignment="1" applyProtection="1">
      <alignment vertical="top"/>
      <protection hidden="1"/>
    </xf>
    <xf numFmtId="43" fontId="67" fillId="2" borderId="0" xfId="1" applyFont="1" applyFill="1" applyBorder="1" applyAlignment="1" applyProtection="1">
      <alignment vertical="top" wrapText="1"/>
      <protection hidden="1"/>
    </xf>
    <xf numFmtId="0" fontId="75" fillId="2" borderId="0" xfId="0" applyFont="1" applyFill="1" applyAlignment="1" applyProtection="1">
      <protection hidden="1"/>
    </xf>
    <xf numFmtId="0" fontId="72" fillId="17" borderId="0" xfId="0" applyFont="1" applyFill="1" applyBorder="1" applyAlignment="1" applyProtection="1">
      <alignment vertical="top"/>
      <protection hidden="1"/>
    </xf>
    <xf numFmtId="0" fontId="8" fillId="2" borderId="0" xfId="0" applyFont="1" applyFill="1" applyBorder="1" applyAlignment="1" applyProtection="1">
      <alignment horizontal="left" vertical="center"/>
      <protection hidden="1"/>
    </xf>
    <xf numFmtId="0" fontId="0" fillId="17" borderId="0" xfId="0" applyFill="1" applyProtection="1">
      <protection hidden="1"/>
    </xf>
    <xf numFmtId="0" fontId="73" fillId="17" borderId="0" xfId="0" applyFont="1" applyFill="1" applyProtection="1">
      <protection hidden="1"/>
    </xf>
    <xf numFmtId="0" fontId="67" fillId="2" borderId="0" xfId="0" applyFont="1" applyFill="1" applyBorder="1" applyAlignment="1" applyProtection="1">
      <alignment vertical="center"/>
      <protection hidden="1"/>
    </xf>
    <xf numFmtId="0" fontId="0" fillId="2" borderId="0" xfId="0" applyFill="1" applyAlignment="1" applyProtection="1">
      <alignment vertical="top"/>
      <protection hidden="1"/>
    </xf>
    <xf numFmtId="0" fontId="5" fillId="14" borderId="0" xfId="0" applyFont="1" applyFill="1" applyBorder="1" applyAlignment="1" applyProtection="1">
      <alignment horizontal="right" indent="1"/>
      <protection hidden="1"/>
    </xf>
    <xf numFmtId="0" fontId="5" fillId="14" borderId="91" xfId="0" applyFont="1" applyFill="1" applyBorder="1" applyAlignment="1" applyProtection="1">
      <alignment horizontal="right" indent="1"/>
      <protection hidden="1"/>
    </xf>
    <xf numFmtId="0" fontId="1" fillId="17" borderId="0" xfId="0" applyFont="1" applyFill="1" applyBorder="1" applyAlignment="1" applyProtection="1">
      <protection hidden="1"/>
    </xf>
    <xf numFmtId="0" fontId="8" fillId="2" borderId="0" xfId="0" applyFont="1" applyFill="1" applyAlignment="1" applyProtection="1">
      <alignment vertical="center"/>
      <protection hidden="1"/>
    </xf>
    <xf numFmtId="0" fontId="5" fillId="14" borderId="0" xfId="0" applyFont="1" applyFill="1" applyBorder="1" applyAlignment="1" applyProtection="1">
      <protection hidden="1"/>
    </xf>
    <xf numFmtId="0" fontId="5" fillId="14" borderId="88" xfId="0" applyFont="1" applyFill="1" applyBorder="1" applyAlignment="1" applyProtection="1">
      <alignment horizontal="right" indent="1"/>
      <protection hidden="1"/>
    </xf>
    <xf numFmtId="0" fontId="8" fillId="2" borderId="0" xfId="0" applyFont="1" applyFill="1" applyBorder="1" applyAlignment="1" applyProtection="1">
      <alignment horizontal="right" vertical="center"/>
      <protection hidden="1"/>
    </xf>
    <xf numFmtId="0" fontId="0" fillId="13" borderId="0" xfId="0" applyFill="1" applyBorder="1" applyProtection="1">
      <protection hidden="1"/>
    </xf>
    <xf numFmtId="0" fontId="0" fillId="13" borderId="0" xfId="0" applyFill="1" applyAlignment="1" applyProtection="1">
      <protection hidden="1"/>
    </xf>
    <xf numFmtId="0" fontId="62" fillId="2" borderId="0" xfId="0" applyFont="1" applyFill="1" applyAlignment="1" applyProtection="1">
      <protection hidden="1"/>
    </xf>
    <xf numFmtId="0" fontId="2" fillId="2" borderId="0" xfId="0" applyFont="1" applyFill="1" applyBorder="1" applyProtection="1">
      <protection hidden="1"/>
    </xf>
    <xf numFmtId="0" fontId="8" fillId="2" borderId="0" xfId="0" applyFont="1" applyFill="1" applyAlignment="1" applyProtection="1">
      <alignment horizontal="right"/>
      <protection hidden="1"/>
    </xf>
    <xf numFmtId="0" fontId="62" fillId="2" borderId="0" xfId="0" applyFont="1" applyFill="1" applyBorder="1" applyAlignment="1" applyProtection="1">
      <alignment vertical="center"/>
      <protection hidden="1"/>
    </xf>
    <xf numFmtId="0" fontId="63" fillId="13" borderId="0" xfId="0" applyFont="1" applyFill="1" applyBorder="1" applyAlignment="1" applyProtection="1">
      <protection hidden="1"/>
    </xf>
    <xf numFmtId="0" fontId="1" fillId="13" borderId="0" xfId="0" applyFont="1" applyFill="1" applyAlignment="1" applyProtection="1">
      <protection hidden="1"/>
    </xf>
    <xf numFmtId="0" fontId="0" fillId="13" borderId="0" xfId="0" applyFill="1" applyProtection="1">
      <protection hidden="1"/>
    </xf>
    <xf numFmtId="0" fontId="75" fillId="13" borderId="0" xfId="0" applyFont="1" applyFill="1" applyAlignment="1" applyProtection="1">
      <alignment wrapText="1"/>
      <protection hidden="1"/>
    </xf>
    <xf numFmtId="0" fontId="57" fillId="14" borderId="0" xfId="0" applyFont="1" applyFill="1" applyBorder="1" applyAlignment="1" applyProtection="1">
      <alignment vertical="center"/>
      <protection hidden="1"/>
    </xf>
    <xf numFmtId="0" fontId="60" fillId="14" borderId="0" xfId="0" applyFont="1" applyFill="1" applyBorder="1" applyAlignment="1" applyProtection="1">
      <protection hidden="1"/>
    </xf>
    <xf numFmtId="14" fontId="74" fillId="2" borderId="92" xfId="0" applyNumberFormat="1" applyFont="1" applyFill="1" applyBorder="1" applyAlignment="1" applyProtection="1">
      <alignment vertical="center"/>
      <protection hidden="1"/>
    </xf>
    <xf numFmtId="0" fontId="57" fillId="14" borderId="0" xfId="0" applyFont="1" applyFill="1" applyBorder="1" applyAlignment="1" applyProtection="1">
      <alignment vertical="center"/>
      <protection locked="0"/>
    </xf>
    <xf numFmtId="0" fontId="57" fillId="17" borderId="0" xfId="0" applyFont="1" applyFill="1" applyBorder="1" applyAlignment="1" applyProtection="1">
      <alignment vertical="center"/>
      <protection locked="0"/>
    </xf>
    <xf numFmtId="0" fontId="57" fillId="17" borderId="0" xfId="0" applyFont="1" applyFill="1" applyBorder="1" applyAlignment="1" applyProtection="1">
      <alignment vertical="center"/>
      <protection hidden="1"/>
    </xf>
    <xf numFmtId="0" fontId="2" fillId="2" borderId="0" xfId="0" applyFont="1" applyFill="1" applyProtection="1">
      <protection hidden="1"/>
    </xf>
    <xf numFmtId="0" fontId="79" fillId="2" borderId="0" xfId="0" applyFont="1" applyFill="1" applyAlignment="1" applyProtection="1">
      <alignment vertical="top" wrapText="1"/>
      <protection hidden="1"/>
    </xf>
    <xf numFmtId="0" fontId="0" fillId="13" borderId="0" xfId="0" applyFill="1" applyBorder="1" applyAlignment="1" applyProtection="1">
      <protection hidden="1"/>
    </xf>
    <xf numFmtId="0" fontId="0" fillId="13" borderId="86" xfId="0" applyFill="1" applyBorder="1" applyAlignment="1" applyProtection="1">
      <protection hidden="1"/>
    </xf>
    <xf numFmtId="0" fontId="82" fillId="14" borderId="0" xfId="0" applyFont="1" applyFill="1" applyBorder="1" applyAlignment="1" applyProtection="1">
      <alignment vertical="center"/>
      <protection hidden="1"/>
    </xf>
    <xf numFmtId="0" fontId="82" fillId="14" borderId="0" xfId="0" applyFont="1" applyFill="1" applyBorder="1" applyAlignment="1" applyProtection="1">
      <alignment vertical="center"/>
      <protection locked="0"/>
    </xf>
    <xf numFmtId="0" fontId="1" fillId="14" borderId="0" xfId="0" applyFont="1" applyFill="1" applyBorder="1" applyAlignment="1" applyProtection="1">
      <protection locked="0"/>
    </xf>
    <xf numFmtId="0" fontId="56" fillId="6" borderId="104" xfId="0" applyFont="1" applyFill="1" applyBorder="1" applyAlignment="1" applyProtection="1">
      <alignment vertical="center"/>
      <protection hidden="1"/>
    </xf>
    <xf numFmtId="0" fontId="1" fillId="6" borderId="105" xfId="0" applyFont="1" applyFill="1" applyBorder="1" applyAlignment="1" applyProtection="1">
      <protection locked="0"/>
    </xf>
    <xf numFmtId="0" fontId="56" fillId="2" borderId="108" xfId="0" applyFont="1" applyFill="1" applyBorder="1" applyAlignment="1" applyProtection="1">
      <alignment vertical="center"/>
      <protection hidden="1"/>
    </xf>
    <xf numFmtId="0" fontId="1" fillId="2" borderId="109" xfId="0" applyFont="1" applyFill="1" applyBorder="1" applyAlignment="1" applyProtection="1">
      <protection locked="0"/>
    </xf>
    <xf numFmtId="0" fontId="82" fillId="15" borderId="103" xfId="0" applyFont="1" applyFill="1" applyBorder="1" applyAlignment="1" applyProtection="1">
      <alignment vertical="center"/>
      <protection locked="0"/>
    </xf>
    <xf numFmtId="0" fontId="82" fillId="15" borderId="107" xfId="0" applyFont="1" applyFill="1" applyBorder="1" applyAlignment="1" applyProtection="1">
      <alignment vertical="center"/>
      <protection locked="0"/>
    </xf>
    <xf numFmtId="0" fontId="57" fillId="15" borderId="105" xfId="0" applyFont="1" applyFill="1" applyBorder="1" applyAlignment="1" applyProtection="1">
      <alignment vertical="center"/>
      <protection hidden="1"/>
    </xf>
    <xf numFmtId="0" fontId="57" fillId="15" borderId="106" xfId="0" applyFont="1" applyFill="1" applyBorder="1" applyAlignment="1" applyProtection="1">
      <alignment vertical="center"/>
      <protection hidden="1"/>
    </xf>
    <xf numFmtId="0" fontId="57" fillId="15" borderId="109" xfId="0" applyFont="1" applyFill="1" applyBorder="1" applyAlignment="1" applyProtection="1">
      <alignment vertical="center"/>
      <protection hidden="1"/>
    </xf>
    <xf numFmtId="0" fontId="57" fillId="15" borderId="110" xfId="0" applyFont="1" applyFill="1" applyBorder="1" applyAlignment="1" applyProtection="1">
      <alignment vertical="center"/>
      <protection hidden="1"/>
    </xf>
    <xf numFmtId="0" fontId="0" fillId="2" borderId="0" xfId="0" applyFill="1" applyBorder="1" applyAlignment="1" applyProtection="1">
      <alignment vertical="top"/>
      <protection hidden="1"/>
    </xf>
    <xf numFmtId="0" fontId="89" fillId="19" borderId="111" xfId="0" applyFont="1" applyFill="1" applyBorder="1" applyProtection="1">
      <protection hidden="1"/>
    </xf>
    <xf numFmtId="0" fontId="89" fillId="19" borderId="112" xfId="0" applyFont="1" applyFill="1" applyBorder="1" applyAlignment="1" applyProtection="1">
      <protection hidden="1"/>
    </xf>
    <xf numFmtId="0" fontId="76" fillId="19" borderId="112" xfId="0" applyFont="1" applyFill="1" applyBorder="1" applyAlignment="1" applyProtection="1">
      <protection hidden="1"/>
    </xf>
    <xf numFmtId="0" fontId="76" fillId="19" borderId="113" xfId="0" applyFont="1" applyFill="1" applyBorder="1" applyAlignment="1" applyProtection="1">
      <protection hidden="1"/>
    </xf>
    <xf numFmtId="0" fontId="90" fillId="19" borderId="114" xfId="0" applyFont="1" applyFill="1" applyBorder="1" applyProtection="1">
      <protection hidden="1"/>
    </xf>
    <xf numFmtId="0" fontId="90" fillId="19" borderId="0" xfId="0" applyFont="1" applyFill="1" applyBorder="1" applyAlignment="1" applyProtection="1">
      <protection hidden="1"/>
    </xf>
    <xf numFmtId="0" fontId="73" fillId="19" borderId="0" xfId="0" applyFont="1" applyFill="1" applyBorder="1" applyAlignment="1" applyProtection="1">
      <protection hidden="1"/>
    </xf>
    <xf numFmtId="0" fontId="73" fillId="19" borderId="115" xfId="0" applyFont="1" applyFill="1" applyBorder="1" applyAlignment="1" applyProtection="1">
      <protection hidden="1"/>
    </xf>
    <xf numFmtId="0" fontId="90" fillId="19" borderId="114" xfId="0" applyFont="1" applyFill="1" applyBorder="1" applyAlignment="1" applyProtection="1">
      <protection hidden="1"/>
    </xf>
    <xf numFmtId="0" fontId="90" fillId="19" borderId="117" xfId="0" applyFont="1" applyFill="1" applyBorder="1" applyAlignment="1" applyProtection="1">
      <protection hidden="1"/>
    </xf>
    <xf numFmtId="0" fontId="73" fillId="19" borderId="117" xfId="0" applyFont="1" applyFill="1" applyBorder="1" applyAlignment="1" applyProtection="1">
      <protection hidden="1"/>
    </xf>
    <xf numFmtId="0" fontId="73" fillId="19" borderId="118" xfId="0" applyFont="1" applyFill="1" applyBorder="1" applyAlignment="1" applyProtection="1">
      <protection hidden="1"/>
    </xf>
    <xf numFmtId="0" fontId="11" fillId="8" borderId="77" xfId="0" applyFont="1" applyFill="1" applyBorder="1" applyAlignment="1" applyProtection="1">
      <alignment vertical="center"/>
      <protection locked="0"/>
    </xf>
    <xf numFmtId="0" fontId="11" fillId="8" borderId="79" xfId="0" applyFont="1" applyFill="1" applyBorder="1" applyAlignment="1" applyProtection="1">
      <alignment vertical="center"/>
      <protection locked="0"/>
    </xf>
    <xf numFmtId="0" fontId="11" fillId="8" borderId="77" xfId="0" applyFont="1" applyFill="1" applyBorder="1" applyAlignment="1" applyProtection="1">
      <alignment horizontal="left" vertical="center" indent="1"/>
      <protection locked="0"/>
    </xf>
    <xf numFmtId="49" fontId="0" fillId="8" borderId="77" xfId="0" applyNumberFormat="1" applyFill="1" applyBorder="1" applyAlignment="1" applyProtection="1">
      <protection locked="0"/>
    </xf>
    <xf numFmtId="0" fontId="0" fillId="8" borderId="78" xfId="0" applyFill="1" applyBorder="1" applyAlignment="1" applyProtection="1">
      <alignment horizontal="left"/>
      <protection locked="0"/>
    </xf>
    <xf numFmtId="0" fontId="0" fillId="10" borderId="0" xfId="0" applyFill="1" applyAlignment="1" applyProtection="1">
      <alignment vertical="center"/>
      <protection hidden="1"/>
    </xf>
    <xf numFmtId="0" fontId="92" fillId="2" borderId="0" xfId="0" applyFont="1" applyFill="1" applyProtection="1">
      <protection hidden="1"/>
    </xf>
    <xf numFmtId="0" fontId="73" fillId="2" borderId="0" xfId="0" applyFont="1" applyFill="1" applyProtection="1">
      <protection hidden="1"/>
    </xf>
    <xf numFmtId="0" fontId="3" fillId="0" borderId="0" xfId="0" applyFont="1" applyBorder="1" applyProtection="1">
      <protection hidden="1"/>
    </xf>
    <xf numFmtId="0" fontId="7" fillId="2" borderId="27" xfId="0" applyFont="1" applyFill="1" applyBorder="1" applyAlignment="1" applyProtection="1">
      <alignment horizontal="left" indent="1"/>
      <protection hidden="1"/>
    </xf>
    <xf numFmtId="0" fontId="0" fillId="2" borderId="27" xfId="0" applyFill="1" applyBorder="1"/>
    <xf numFmtId="0" fontId="27" fillId="2" borderId="27" xfId="0" applyFont="1" applyFill="1" applyBorder="1" applyAlignment="1">
      <alignment horizontal="right"/>
    </xf>
    <xf numFmtId="0" fontId="93" fillId="2" borderId="0" xfId="0" applyFont="1" applyFill="1" applyBorder="1" applyAlignment="1">
      <alignment vertical="center" wrapText="1"/>
    </xf>
    <xf numFmtId="0" fontId="28" fillId="2" borderId="0" xfId="0" applyFont="1" applyFill="1" applyBorder="1" applyAlignment="1">
      <alignment vertical="center"/>
    </xf>
    <xf numFmtId="0" fontId="97" fillId="2" borderId="0" xfId="0" applyFont="1" applyFill="1" applyAlignment="1" applyProtection="1">
      <protection hidden="1"/>
    </xf>
    <xf numFmtId="0" fontId="89" fillId="20" borderId="73" xfId="0" applyFont="1" applyFill="1" applyBorder="1" applyAlignment="1" applyProtection="1">
      <protection hidden="1"/>
    </xf>
    <xf numFmtId="0" fontId="63" fillId="20" borderId="71" xfId="0" applyFont="1" applyFill="1" applyBorder="1" applyAlignment="1" applyProtection="1">
      <protection hidden="1"/>
    </xf>
    <xf numFmtId="0" fontId="0" fillId="20" borderId="71" xfId="0" applyFill="1" applyBorder="1" applyProtection="1">
      <protection hidden="1"/>
    </xf>
    <xf numFmtId="0" fontId="89" fillId="20" borderId="71" xfId="0" applyFont="1" applyFill="1" applyBorder="1" applyAlignment="1" applyProtection="1">
      <alignment horizontal="right" indent="1"/>
      <protection hidden="1"/>
    </xf>
    <xf numFmtId="0" fontId="1" fillId="20" borderId="72" xfId="0" applyFont="1" applyFill="1" applyBorder="1" applyAlignment="1" applyProtection="1">
      <protection hidden="1"/>
    </xf>
    <xf numFmtId="0" fontId="0" fillId="20" borderId="121" xfId="0" applyFill="1" applyBorder="1" applyProtection="1">
      <protection hidden="1"/>
    </xf>
    <xf numFmtId="0" fontId="0" fillId="20" borderId="85" xfId="0" applyFill="1" applyBorder="1" applyProtection="1">
      <protection hidden="1"/>
    </xf>
    <xf numFmtId="0" fontId="89" fillId="20" borderId="85" xfId="0" applyFont="1" applyFill="1" applyBorder="1" applyAlignment="1" applyProtection="1">
      <alignment horizontal="right" indent="1"/>
      <protection hidden="1"/>
    </xf>
    <xf numFmtId="0" fontId="1" fillId="20" borderId="98" xfId="0" applyFont="1" applyFill="1" applyBorder="1" applyAlignment="1" applyProtection="1">
      <protection hidden="1"/>
    </xf>
    <xf numFmtId="0" fontId="72" fillId="17" borderId="121" xfId="0" applyFont="1" applyFill="1" applyBorder="1" applyAlignment="1" applyProtection="1">
      <alignment vertical="top"/>
      <protection hidden="1"/>
    </xf>
    <xf numFmtId="0" fontId="0" fillId="17" borderId="85" xfId="0" applyFill="1" applyBorder="1" applyProtection="1">
      <protection hidden="1"/>
    </xf>
    <xf numFmtId="0" fontId="1" fillId="14" borderId="122" xfId="0" applyFont="1" applyFill="1" applyBorder="1" applyAlignment="1" applyProtection="1">
      <protection hidden="1"/>
    </xf>
    <xf numFmtId="0" fontId="90" fillId="19" borderId="116" xfId="0" applyFont="1" applyFill="1" applyBorder="1" applyProtection="1">
      <protection hidden="1"/>
    </xf>
    <xf numFmtId="0" fontId="40" fillId="5" borderId="27" xfId="0" applyFont="1" applyFill="1" applyBorder="1" applyAlignment="1" applyProtection="1">
      <alignment horizontal="center" vertical="center"/>
      <protection hidden="1"/>
    </xf>
    <xf numFmtId="0" fontId="5" fillId="2" borderId="83" xfId="0" applyFont="1" applyFill="1" applyBorder="1" applyProtection="1">
      <protection locked="0"/>
    </xf>
    <xf numFmtId="0" fontId="0" fillId="0" borderId="0" xfId="0" applyProtection="1">
      <protection locked="0"/>
    </xf>
    <xf numFmtId="0" fontId="11" fillId="8" borderId="41" xfId="0" applyFont="1" applyFill="1" applyBorder="1" applyAlignment="1" applyProtection="1">
      <alignment horizontal="left" vertical="center"/>
      <protection locked="0"/>
    </xf>
    <xf numFmtId="0" fontId="0" fillId="10" borderId="0" xfId="0" applyFill="1" applyAlignment="1" applyProtection="1">
      <protection hidden="1"/>
    </xf>
    <xf numFmtId="0" fontId="11" fillId="8" borderId="125" xfId="0" applyFont="1" applyFill="1" applyBorder="1" applyAlignment="1" applyProtection="1">
      <alignment horizontal="left" vertical="center" indent="1"/>
      <protection locked="0"/>
    </xf>
    <xf numFmtId="49" fontId="0" fillId="8" borderId="125" xfId="0" applyNumberFormat="1" applyFill="1" applyBorder="1" applyAlignment="1" applyProtection="1">
      <protection locked="0"/>
    </xf>
    <xf numFmtId="0" fontId="0" fillId="8" borderId="124" xfId="0" applyFill="1" applyBorder="1" applyAlignment="1" applyProtection="1">
      <alignment horizontal="left"/>
      <protection locked="0"/>
    </xf>
    <xf numFmtId="14" fontId="5" fillId="0" borderId="82" xfId="0" applyNumberFormat="1" applyFont="1" applyBorder="1" applyAlignment="1" applyProtection="1">
      <alignment horizontal="center"/>
      <protection locked="0"/>
    </xf>
    <xf numFmtId="14" fontId="5" fillId="0" borderId="78" xfId="0" applyNumberFormat="1" applyFont="1" applyBorder="1" applyAlignment="1" applyProtection="1">
      <alignment horizontal="center"/>
      <protection locked="0"/>
    </xf>
    <xf numFmtId="0" fontId="5" fillId="0" borderId="78" xfId="0" applyFont="1" applyBorder="1" applyAlignment="1" applyProtection="1">
      <alignment horizontal="center"/>
      <protection locked="0"/>
    </xf>
    <xf numFmtId="0" fontId="5" fillId="0" borderId="80" xfId="0" applyFont="1" applyBorder="1" applyAlignment="1" applyProtection="1">
      <alignment horizontal="center"/>
      <protection locked="0"/>
    </xf>
    <xf numFmtId="0" fontId="100" fillId="2" borderId="0" xfId="0" applyFont="1" applyFill="1" applyBorder="1" applyAlignment="1"/>
    <xf numFmtId="0" fontId="1" fillId="2" borderId="0" xfId="0" applyFont="1" applyFill="1" applyBorder="1" applyAlignment="1" applyProtection="1">
      <protection hidden="1"/>
    </xf>
    <xf numFmtId="0" fontId="52" fillId="2" borderId="27" xfId="0" applyFont="1" applyFill="1" applyBorder="1" applyAlignment="1" applyProtection="1">
      <alignment horizontal="right"/>
      <protection hidden="1"/>
    </xf>
    <xf numFmtId="0" fontId="95" fillId="2" borderId="0" xfId="1" applyNumberFormat="1" applyFont="1" applyFill="1" applyBorder="1" applyAlignment="1" applyProtection="1">
      <alignment vertical="center" wrapText="1"/>
      <protection hidden="1"/>
    </xf>
    <xf numFmtId="0" fontId="31" fillId="2" borderId="10" xfId="0" quotePrefix="1" applyFont="1" applyFill="1" applyBorder="1" applyAlignment="1" applyProtection="1">
      <alignment horizontal="left" indent="1"/>
      <protection hidden="1"/>
    </xf>
    <xf numFmtId="0" fontId="31" fillId="2" borderId="3" xfId="0" quotePrefix="1" applyFont="1" applyFill="1" applyBorder="1" applyAlignment="1" applyProtection="1">
      <alignment horizontal="left" indent="1"/>
      <protection hidden="1"/>
    </xf>
    <xf numFmtId="0" fontId="31" fillId="2" borderId="8" xfId="0" quotePrefix="1" applyFont="1" applyFill="1" applyBorder="1" applyAlignment="1" applyProtection="1">
      <alignment horizontal="left" indent="1"/>
      <protection hidden="1"/>
    </xf>
    <xf numFmtId="0" fontId="31" fillId="2" borderId="10" xfId="0" applyFont="1" applyFill="1" applyBorder="1" applyAlignment="1" applyProtection="1">
      <alignment horizontal="left" indent="1"/>
      <protection hidden="1"/>
    </xf>
    <xf numFmtId="0" fontId="31" fillId="2" borderId="3" xfId="0" applyFont="1" applyFill="1" applyBorder="1" applyAlignment="1" applyProtection="1">
      <alignment horizontal="left" indent="1"/>
      <protection hidden="1"/>
    </xf>
    <xf numFmtId="0" fontId="31" fillId="2" borderId="10" xfId="0" applyFont="1" applyFill="1" applyBorder="1" applyAlignment="1" applyProtection="1">
      <alignment horizontal="left"/>
      <protection hidden="1"/>
    </xf>
    <xf numFmtId="0" fontId="31" fillId="2" borderId="123" xfId="0" applyFont="1" applyFill="1" applyBorder="1" applyAlignment="1" applyProtection="1">
      <alignment horizontal="left"/>
      <protection hidden="1"/>
    </xf>
    <xf numFmtId="0" fontId="31" fillId="2" borderId="8" xfId="0" applyFont="1" applyFill="1" applyBorder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0" fillId="10" borderId="0" xfId="0" applyFill="1" applyAlignment="1">
      <alignment horizontal="center"/>
    </xf>
    <xf numFmtId="0" fontId="3" fillId="10" borderId="0" xfId="0" applyFont="1" applyFill="1" applyAlignment="1" applyProtection="1">
      <alignment horizontal="center"/>
      <protection hidden="1"/>
    </xf>
    <xf numFmtId="0" fontId="0" fillId="10" borderId="0" xfId="0" applyFill="1" applyAlignment="1" applyProtection="1">
      <alignment horizontal="center"/>
      <protection hidden="1"/>
    </xf>
    <xf numFmtId="0" fontId="5" fillId="10" borderId="0" xfId="0" applyFont="1" applyFill="1" applyAlignment="1" applyProtection="1">
      <alignment horizontal="center"/>
      <protection hidden="1"/>
    </xf>
    <xf numFmtId="0" fontId="35" fillId="0" borderId="33" xfId="0" applyFont="1" applyBorder="1" applyAlignment="1" applyProtection="1">
      <alignment horizontal="center"/>
      <protection hidden="1"/>
    </xf>
    <xf numFmtId="0" fontId="35" fillId="0" borderId="23" xfId="0" applyFont="1" applyBorder="1" applyAlignment="1" applyProtection="1">
      <alignment horizontal="center"/>
      <protection hidden="1"/>
    </xf>
    <xf numFmtId="0" fontId="31" fillId="2" borderId="23" xfId="0" applyFont="1" applyFill="1" applyBorder="1" applyAlignment="1" applyProtection="1">
      <alignment horizontal="center"/>
      <protection hidden="1"/>
    </xf>
    <xf numFmtId="0" fontId="31" fillId="2" borderId="30" xfId="0" applyFont="1" applyFill="1" applyBorder="1" applyAlignment="1" applyProtection="1">
      <alignment horizontal="center"/>
      <protection hidden="1"/>
    </xf>
    <xf numFmtId="0" fontId="96" fillId="10" borderId="0" xfId="0" applyFont="1" applyFill="1" applyAlignment="1" applyProtection="1">
      <alignment horizontal="left" vertical="center" indent="1"/>
      <protection hidden="1"/>
    </xf>
    <xf numFmtId="0" fontId="37" fillId="5" borderId="50" xfId="0" applyFont="1" applyFill="1" applyBorder="1" applyAlignment="1" applyProtection="1">
      <alignment horizontal="center" vertical="center"/>
      <protection hidden="1"/>
    </xf>
    <xf numFmtId="0" fontId="37" fillId="5" borderId="51" xfId="0" applyFont="1" applyFill="1" applyBorder="1" applyAlignment="1" applyProtection="1">
      <alignment horizontal="center" vertical="center"/>
      <protection hidden="1"/>
    </xf>
    <xf numFmtId="0" fontId="27" fillId="2" borderId="17" xfId="0" applyFont="1" applyFill="1" applyBorder="1" applyAlignment="1" applyProtection="1">
      <alignment horizontal="left"/>
      <protection hidden="1"/>
    </xf>
    <xf numFmtId="0" fontId="27" fillId="2" borderId="18" xfId="0" applyFont="1" applyFill="1" applyBorder="1" applyAlignment="1" applyProtection="1">
      <alignment horizontal="left"/>
      <protection hidden="1"/>
    </xf>
    <xf numFmtId="0" fontId="36" fillId="5" borderId="49" xfId="0" applyFont="1" applyFill="1" applyBorder="1" applyAlignment="1" applyProtection="1">
      <protection hidden="1"/>
    </xf>
    <xf numFmtId="0" fontId="36" fillId="5" borderId="50" xfId="0" applyFont="1" applyFill="1" applyBorder="1" applyAlignment="1" applyProtection="1">
      <protection hidden="1"/>
    </xf>
    <xf numFmtId="0" fontId="31" fillId="2" borderId="57" xfId="0" applyFont="1" applyFill="1" applyBorder="1" applyAlignment="1" applyProtection="1">
      <alignment horizontal="left" indent="1"/>
      <protection hidden="1"/>
    </xf>
    <xf numFmtId="0" fontId="31" fillId="2" borderId="58" xfId="0" applyFont="1" applyFill="1" applyBorder="1" applyAlignment="1" applyProtection="1">
      <alignment horizontal="left" indent="1"/>
      <protection hidden="1"/>
    </xf>
    <xf numFmtId="0" fontId="31" fillId="2" borderId="59" xfId="0" applyFont="1" applyFill="1" applyBorder="1" applyAlignment="1" applyProtection="1">
      <alignment horizontal="left" indent="1"/>
      <protection hidden="1"/>
    </xf>
    <xf numFmtId="0" fontId="31" fillId="2" borderId="14" xfId="0" quotePrefix="1" applyFont="1" applyFill="1" applyBorder="1" applyAlignment="1" applyProtection="1">
      <alignment horizontal="left" indent="1"/>
      <protection hidden="1"/>
    </xf>
    <xf numFmtId="0" fontId="31" fillId="2" borderId="7" xfId="0" quotePrefix="1" applyFont="1" applyFill="1" applyBorder="1" applyAlignment="1" applyProtection="1">
      <alignment horizontal="left" indent="1"/>
      <protection hidden="1"/>
    </xf>
    <xf numFmtId="0" fontId="31" fillId="2" borderId="15" xfId="0" quotePrefix="1" applyFont="1" applyFill="1" applyBorder="1" applyAlignment="1" applyProtection="1">
      <alignment horizontal="left" indent="1"/>
      <protection hidden="1"/>
    </xf>
    <xf numFmtId="0" fontId="27" fillId="2" borderId="16" xfId="0" applyFont="1" applyFill="1" applyBorder="1" applyAlignment="1" applyProtection="1">
      <alignment horizontal="right"/>
      <protection hidden="1"/>
    </xf>
    <xf numFmtId="0" fontId="27" fillId="2" borderId="17" xfId="0" applyFont="1" applyFill="1" applyBorder="1" applyAlignment="1" applyProtection="1">
      <alignment horizontal="right"/>
      <protection hidden="1"/>
    </xf>
    <xf numFmtId="0" fontId="103" fillId="7" borderId="43" xfId="0" applyFont="1" applyFill="1" applyBorder="1" applyAlignment="1" applyProtection="1">
      <alignment horizontal="center" vertical="center" wrapText="1"/>
      <protection hidden="1"/>
    </xf>
    <xf numFmtId="0" fontId="103" fillId="7" borderId="21" xfId="0" applyFont="1" applyFill="1" applyBorder="1" applyAlignment="1" applyProtection="1">
      <alignment horizontal="center" vertical="center" wrapText="1"/>
      <protection hidden="1"/>
    </xf>
    <xf numFmtId="0" fontId="103" fillId="7" borderId="22" xfId="0" applyFont="1" applyFill="1" applyBorder="1" applyAlignment="1" applyProtection="1">
      <alignment horizontal="center" vertical="center" wrapText="1"/>
      <protection hidden="1"/>
    </xf>
    <xf numFmtId="0" fontId="35" fillId="0" borderId="44" xfId="0" applyFont="1" applyBorder="1" applyAlignment="1" applyProtection="1">
      <alignment horizontal="center"/>
      <protection hidden="1"/>
    </xf>
    <xf numFmtId="0" fontId="35" fillId="0" borderId="45" xfId="0" applyFont="1" applyBorder="1" applyAlignment="1" applyProtection="1">
      <alignment horizontal="center"/>
      <protection hidden="1"/>
    </xf>
    <xf numFmtId="0" fontId="35" fillId="0" borderId="34" xfId="0" applyFont="1" applyBorder="1" applyAlignment="1" applyProtection="1">
      <alignment horizontal="center"/>
      <protection hidden="1"/>
    </xf>
    <xf numFmtId="0" fontId="35" fillId="0" borderId="24" xfId="0" applyFont="1" applyBorder="1" applyAlignment="1" applyProtection="1">
      <alignment horizontal="center"/>
      <protection hidden="1"/>
    </xf>
    <xf numFmtId="0" fontId="31" fillId="2" borderId="24" xfId="0" applyFont="1" applyFill="1" applyBorder="1" applyAlignment="1" applyProtection="1">
      <alignment horizontal="center"/>
      <protection hidden="1"/>
    </xf>
    <xf numFmtId="0" fontId="31" fillId="2" borderId="31" xfId="0" applyFont="1" applyFill="1" applyBorder="1" applyAlignment="1" applyProtection="1">
      <alignment horizontal="center"/>
      <protection hidden="1"/>
    </xf>
    <xf numFmtId="0" fontId="26" fillId="5" borderId="50" xfId="0" applyFont="1" applyFill="1" applyBorder="1" applyAlignment="1" applyProtection="1">
      <alignment horizontal="left" indent="1"/>
      <protection hidden="1"/>
    </xf>
    <xf numFmtId="14" fontId="99" fillId="2" borderId="0" xfId="1" applyNumberFormat="1" applyFont="1" applyFill="1" applyBorder="1" applyAlignment="1" applyProtection="1">
      <alignment horizontal="right" vertical="top"/>
      <protection hidden="1"/>
    </xf>
    <xf numFmtId="165" fontId="33" fillId="2" borderId="99" xfId="0" applyNumberFormat="1" applyFont="1" applyFill="1" applyBorder="1" applyAlignment="1" applyProtection="1">
      <alignment horizontal="center" vertical="center"/>
      <protection hidden="1"/>
    </xf>
    <xf numFmtId="0" fontId="33" fillId="2" borderId="92" xfId="0" applyFont="1" applyFill="1" applyBorder="1" applyAlignment="1" applyProtection="1">
      <alignment horizontal="left"/>
      <protection hidden="1"/>
    </xf>
    <xf numFmtId="0" fontId="25" fillId="2" borderId="0" xfId="0" applyFont="1" applyFill="1" applyAlignment="1">
      <alignment horizontal="left"/>
    </xf>
    <xf numFmtId="0" fontId="25" fillId="2" borderId="0" xfId="0" applyFont="1" applyFill="1" applyAlignment="1">
      <alignment horizontal="left" vertical="center"/>
    </xf>
    <xf numFmtId="0" fontId="33" fillId="2" borderId="0" xfId="0" applyFont="1" applyFill="1" applyBorder="1" applyAlignment="1" applyProtection="1">
      <alignment horizontal="left" vertical="center"/>
      <protection hidden="1"/>
    </xf>
    <xf numFmtId="0" fontId="33" fillId="2" borderId="1" xfId="0" applyFont="1" applyFill="1" applyBorder="1" applyAlignment="1" applyProtection="1">
      <alignment horizontal="left" vertical="center"/>
      <protection hidden="1"/>
    </xf>
    <xf numFmtId="0" fontId="33" fillId="2" borderId="99" xfId="0" applyFont="1" applyFill="1" applyBorder="1" applyAlignment="1" applyProtection="1">
      <alignment horizontal="left" vertical="center"/>
      <protection hidden="1"/>
    </xf>
    <xf numFmtId="0" fontId="25" fillId="2" borderId="0" xfId="0" applyFont="1" applyFill="1" applyAlignment="1">
      <alignment horizontal="left" vertical="top"/>
    </xf>
    <xf numFmtId="0" fontId="33" fillId="2" borderId="0" xfId="0" applyFont="1" applyFill="1" applyBorder="1" applyAlignment="1" applyProtection="1">
      <alignment horizontal="left" vertical="center" wrapText="1"/>
      <protection hidden="1"/>
    </xf>
    <xf numFmtId="0" fontId="33" fillId="2" borderId="1" xfId="0" applyFont="1" applyFill="1" applyBorder="1" applyAlignment="1" applyProtection="1">
      <alignment horizontal="left" vertical="center" wrapText="1"/>
      <protection hidden="1"/>
    </xf>
    <xf numFmtId="0" fontId="34" fillId="2" borderId="92" xfId="0" applyFont="1" applyFill="1" applyBorder="1" applyAlignment="1">
      <alignment horizontal="left" vertical="center" indent="1"/>
    </xf>
    <xf numFmtId="0" fontId="95" fillId="2" borderId="0" xfId="1" applyNumberFormat="1" applyFont="1" applyFill="1" applyBorder="1" applyAlignment="1" applyProtection="1">
      <alignment horizontal="center" vertical="top" wrapText="1"/>
      <protection hidden="1"/>
    </xf>
    <xf numFmtId="0" fontId="0" fillId="2" borderId="133" xfId="0" applyFill="1" applyBorder="1" applyAlignment="1">
      <alignment horizontal="center"/>
    </xf>
    <xf numFmtId="0" fontId="0" fillId="2" borderId="134" xfId="0" applyFill="1" applyBorder="1" applyAlignment="1">
      <alignment horizontal="center"/>
    </xf>
    <xf numFmtId="0" fontId="0" fillId="2" borderId="135" xfId="0" applyFill="1" applyBorder="1" applyAlignment="1">
      <alignment horizontal="center"/>
    </xf>
    <xf numFmtId="0" fontId="0" fillId="2" borderId="136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137" xfId="0" applyFill="1" applyBorder="1" applyAlignment="1">
      <alignment horizontal="center"/>
    </xf>
    <xf numFmtId="0" fontId="0" fillId="2" borderId="138" xfId="0" applyFill="1" applyBorder="1" applyAlignment="1">
      <alignment horizontal="center"/>
    </xf>
    <xf numFmtId="0" fontId="0" fillId="2" borderId="139" xfId="0" applyFill="1" applyBorder="1" applyAlignment="1">
      <alignment horizontal="center"/>
    </xf>
    <xf numFmtId="0" fontId="0" fillId="2" borderId="140" xfId="0" applyFill="1" applyBorder="1" applyAlignment="1">
      <alignment horizontal="center"/>
    </xf>
    <xf numFmtId="0" fontId="24" fillId="2" borderId="0" xfId="0" applyFont="1" applyFill="1" applyAlignment="1" applyProtection="1">
      <alignment horizontal="center" vertical="center"/>
      <protection hidden="1"/>
    </xf>
    <xf numFmtId="0" fontId="24" fillId="2" borderId="2" xfId="0" applyFont="1" applyFill="1" applyBorder="1" applyAlignment="1" applyProtection="1">
      <alignment horizontal="center" vertical="center"/>
      <protection hidden="1"/>
    </xf>
    <xf numFmtId="0" fontId="4" fillId="9" borderId="38" xfId="0" applyFont="1" applyFill="1" applyBorder="1" applyAlignment="1" applyProtection="1">
      <alignment horizontal="center" vertical="center"/>
      <protection locked="0"/>
    </xf>
    <xf numFmtId="0" fontId="4" fillId="9" borderId="0" xfId="0" applyFont="1" applyFill="1" applyBorder="1" applyAlignment="1" applyProtection="1">
      <alignment horizontal="center" vertical="center"/>
      <protection locked="0"/>
    </xf>
    <xf numFmtId="0" fontId="25" fillId="2" borderId="1" xfId="0" applyFont="1" applyFill="1" applyBorder="1" applyAlignment="1">
      <alignment horizontal="left" vertical="top"/>
    </xf>
    <xf numFmtId="0" fontId="43" fillId="10" borderId="0" xfId="0" applyFont="1" applyFill="1" applyAlignment="1" applyProtection="1">
      <alignment horizontal="left" indent="1"/>
      <protection hidden="1"/>
    </xf>
    <xf numFmtId="0" fontId="25" fillId="3" borderId="0" xfId="0" applyFont="1" applyFill="1" applyAlignment="1" applyProtection="1">
      <alignment horizontal="center"/>
      <protection hidden="1"/>
    </xf>
    <xf numFmtId="0" fontId="20" fillId="2" borderId="0" xfId="0" applyFont="1" applyFill="1" applyAlignment="1" applyProtection="1">
      <alignment horizontal="center"/>
      <protection hidden="1"/>
    </xf>
    <xf numFmtId="0" fontId="9" fillId="9" borderId="37" xfId="0" applyFont="1" applyFill="1" applyBorder="1" applyAlignment="1" applyProtection="1">
      <alignment horizontal="center" vertical="center"/>
      <protection locked="0"/>
    </xf>
    <xf numFmtId="0" fontId="9" fillId="9" borderId="90" xfId="0" applyFont="1" applyFill="1" applyBorder="1" applyAlignment="1" applyProtection="1">
      <alignment horizontal="center" vertical="center"/>
      <protection locked="0"/>
    </xf>
    <xf numFmtId="0" fontId="31" fillId="2" borderId="14" xfId="0" applyFont="1" applyFill="1" applyBorder="1" applyAlignment="1" applyProtection="1">
      <alignment horizontal="left"/>
      <protection hidden="1"/>
    </xf>
    <xf numFmtId="0" fontId="31" fillId="2" borderId="7" xfId="0" applyFont="1" applyFill="1" applyBorder="1" applyAlignment="1" applyProtection="1">
      <alignment horizontal="left"/>
      <protection hidden="1"/>
    </xf>
    <xf numFmtId="0" fontId="31" fillId="2" borderId="15" xfId="0" applyFont="1" applyFill="1" applyBorder="1" applyAlignment="1" applyProtection="1">
      <alignment horizontal="left"/>
      <protection hidden="1"/>
    </xf>
    <xf numFmtId="0" fontId="31" fillId="2" borderId="53" xfId="0" applyFont="1" applyFill="1" applyBorder="1" applyAlignment="1" applyProtection="1">
      <alignment horizontal="left"/>
      <protection hidden="1"/>
    </xf>
    <xf numFmtId="0" fontId="31" fillId="2" borderId="54" xfId="0" applyFont="1" applyFill="1" applyBorder="1" applyAlignment="1" applyProtection="1">
      <alignment horizontal="left"/>
      <protection hidden="1"/>
    </xf>
    <xf numFmtId="0" fontId="31" fillId="2" borderId="84" xfId="0" applyFont="1" applyFill="1" applyBorder="1" applyAlignment="1" applyProtection="1">
      <alignment horizontal="left"/>
      <protection hidden="1"/>
    </xf>
    <xf numFmtId="0" fontId="39" fillId="12" borderId="70" xfId="0" applyFont="1" applyFill="1" applyBorder="1" applyAlignment="1" applyProtection="1">
      <alignment horizontal="left" indent="5"/>
      <protection hidden="1"/>
    </xf>
    <xf numFmtId="0" fontId="39" fillId="12" borderId="71" xfId="0" applyFont="1" applyFill="1" applyBorder="1" applyAlignment="1" applyProtection="1">
      <alignment horizontal="left" indent="5"/>
      <protection hidden="1"/>
    </xf>
    <xf numFmtId="0" fontId="39" fillId="12" borderId="72" xfId="0" applyFont="1" applyFill="1" applyBorder="1" applyAlignment="1" applyProtection="1">
      <alignment horizontal="left" indent="5"/>
      <protection hidden="1"/>
    </xf>
    <xf numFmtId="14" fontId="31" fillId="2" borderId="27" xfId="0" applyNumberFormat="1" applyFont="1" applyFill="1" applyBorder="1" applyAlignment="1" applyProtection="1">
      <alignment horizontal="center"/>
      <protection hidden="1"/>
    </xf>
    <xf numFmtId="14" fontId="31" fillId="2" borderId="56" xfId="0" applyNumberFormat="1" applyFont="1" applyFill="1" applyBorder="1" applyAlignment="1" applyProtection="1">
      <alignment horizontal="center"/>
      <protection hidden="1"/>
    </xf>
    <xf numFmtId="0" fontId="91" fillId="2" borderId="27" xfId="0" applyFont="1" applyFill="1" applyBorder="1" applyAlignment="1">
      <alignment horizontal="left"/>
    </xf>
    <xf numFmtId="0" fontId="31" fillId="2" borderId="60" xfId="0" quotePrefix="1" applyFont="1" applyFill="1" applyBorder="1" applyAlignment="1" applyProtection="1">
      <alignment horizontal="left" indent="1"/>
      <protection hidden="1"/>
    </xf>
    <xf numFmtId="0" fontId="31" fillId="2" borderId="5" xfId="0" quotePrefix="1" applyFont="1" applyFill="1" applyBorder="1" applyAlignment="1" applyProtection="1">
      <alignment horizontal="left" indent="1"/>
      <protection hidden="1"/>
    </xf>
    <xf numFmtId="0" fontId="31" fillId="2" borderId="60" xfId="0" applyFont="1" applyFill="1" applyBorder="1" applyAlignment="1" applyProtection="1">
      <alignment horizontal="left" indent="1"/>
      <protection hidden="1"/>
    </xf>
    <xf numFmtId="0" fontId="31" fillId="2" borderId="5" xfId="0" applyFont="1" applyFill="1" applyBorder="1" applyAlignment="1" applyProtection="1">
      <alignment horizontal="left" indent="1"/>
      <protection hidden="1"/>
    </xf>
    <xf numFmtId="0" fontId="31" fillId="2" borderId="120" xfId="0" applyFont="1" applyFill="1" applyBorder="1" applyAlignment="1" applyProtection="1">
      <alignment horizontal="left" indent="1"/>
      <protection hidden="1"/>
    </xf>
    <xf numFmtId="0" fontId="31" fillId="2" borderId="0" xfId="0" applyFont="1" applyFill="1" applyBorder="1" applyAlignment="1" applyProtection="1">
      <alignment horizontal="left" indent="1"/>
      <protection hidden="1"/>
    </xf>
    <xf numFmtId="0" fontId="27" fillId="2" borderId="53" xfId="0" applyFont="1" applyFill="1" applyBorder="1" applyAlignment="1" applyProtection="1">
      <alignment horizontal="left"/>
      <protection hidden="1"/>
    </xf>
    <xf numFmtId="0" fontId="27" fillId="2" borderId="54" xfId="0" applyFont="1" applyFill="1" applyBorder="1" applyAlignment="1" applyProtection="1">
      <alignment horizontal="left"/>
      <protection hidden="1"/>
    </xf>
    <xf numFmtId="0" fontId="27" fillId="2" borderId="5" xfId="0" applyFont="1" applyFill="1" applyBorder="1" applyAlignment="1" applyProtection="1">
      <alignment horizontal="left"/>
      <protection hidden="1"/>
    </xf>
    <xf numFmtId="0" fontId="27" fillId="2" borderId="42" xfId="0" applyFont="1" applyFill="1" applyBorder="1" applyAlignment="1" applyProtection="1">
      <alignment horizontal="left"/>
      <protection hidden="1"/>
    </xf>
    <xf numFmtId="0" fontId="27" fillId="2" borderId="10" xfId="0" applyFont="1" applyFill="1" applyBorder="1" applyAlignment="1" applyProtection="1">
      <alignment horizontal="left"/>
      <protection hidden="1"/>
    </xf>
    <xf numFmtId="0" fontId="27" fillId="2" borderId="3" xfId="0" applyFont="1" applyFill="1" applyBorder="1" applyAlignment="1" applyProtection="1">
      <alignment horizontal="left"/>
      <protection hidden="1"/>
    </xf>
    <xf numFmtId="0" fontId="27" fillId="2" borderId="8" xfId="0" applyFont="1" applyFill="1" applyBorder="1" applyAlignment="1" applyProtection="1">
      <alignment horizontal="left"/>
      <protection hidden="1"/>
    </xf>
    <xf numFmtId="0" fontId="27" fillId="2" borderId="119" xfId="0" applyFont="1" applyFill="1" applyBorder="1" applyAlignment="1" applyProtection="1">
      <alignment horizontal="left"/>
      <protection hidden="1"/>
    </xf>
    <xf numFmtId="0" fontId="27" fillId="2" borderId="6" xfId="0" applyFont="1" applyFill="1" applyBorder="1" applyAlignment="1" applyProtection="1">
      <alignment horizontal="left"/>
      <protection hidden="1"/>
    </xf>
    <xf numFmtId="0" fontId="27" fillId="2" borderId="48" xfId="0" applyFont="1" applyFill="1" applyBorder="1" applyAlignment="1" applyProtection="1">
      <alignment horizontal="left"/>
      <protection hidden="1"/>
    </xf>
    <xf numFmtId="0" fontId="31" fillId="2" borderId="11" xfId="0" quotePrefix="1" applyFont="1" applyFill="1" applyBorder="1" applyAlignment="1" applyProtection="1">
      <alignment horizontal="left" indent="1"/>
      <protection hidden="1"/>
    </xf>
    <xf numFmtId="0" fontId="31" fillId="2" borderId="4" xfId="0" quotePrefix="1" applyFont="1" applyFill="1" applyBorder="1" applyAlignment="1" applyProtection="1">
      <alignment horizontal="left" indent="1"/>
      <protection hidden="1"/>
    </xf>
    <xf numFmtId="0" fontId="31" fillId="2" borderId="9" xfId="0" quotePrefix="1" applyFont="1" applyFill="1" applyBorder="1" applyAlignment="1" applyProtection="1">
      <alignment horizontal="left" indent="1"/>
      <protection hidden="1"/>
    </xf>
    <xf numFmtId="0" fontId="31" fillId="2" borderId="57" xfId="0" applyFont="1" applyFill="1" applyBorder="1" applyAlignment="1" applyProtection="1">
      <alignment horizontal="left"/>
      <protection hidden="1"/>
    </xf>
    <xf numFmtId="0" fontId="31" fillId="2" borderId="58" xfId="0" applyFont="1" applyFill="1" applyBorder="1" applyAlignment="1" applyProtection="1">
      <alignment horizontal="left"/>
      <protection hidden="1"/>
    </xf>
    <xf numFmtId="0" fontId="31" fillId="2" borderId="59" xfId="0" applyFont="1" applyFill="1" applyBorder="1" applyAlignment="1" applyProtection="1">
      <alignment horizontal="left"/>
      <protection hidden="1"/>
    </xf>
    <xf numFmtId="0" fontId="21" fillId="2" borderId="1" xfId="0" applyFont="1" applyFill="1" applyBorder="1" applyAlignment="1" applyProtection="1">
      <alignment horizontal="center"/>
      <protection hidden="1"/>
    </xf>
    <xf numFmtId="0" fontId="32" fillId="2" borderId="19" xfId="0" applyFont="1" applyFill="1" applyBorder="1" applyAlignment="1" applyProtection="1">
      <alignment horizontal="right" vertical="center"/>
      <protection hidden="1"/>
    </xf>
    <xf numFmtId="0" fontId="32" fillId="2" borderId="1" xfId="0" applyFont="1" applyFill="1" applyBorder="1" applyAlignment="1" applyProtection="1">
      <alignment horizontal="right" vertical="center"/>
      <protection hidden="1"/>
    </xf>
    <xf numFmtId="0" fontId="32" fillId="2" borderId="1" xfId="0" applyFont="1" applyFill="1" applyBorder="1" applyAlignment="1" applyProtection="1">
      <alignment horizontal="left" vertical="center"/>
      <protection hidden="1"/>
    </xf>
    <xf numFmtId="0" fontId="32" fillId="2" borderId="20" xfId="0" applyFont="1" applyFill="1" applyBorder="1" applyAlignment="1" applyProtection="1">
      <alignment horizontal="left" vertical="center"/>
      <protection hidden="1"/>
    </xf>
    <xf numFmtId="0" fontId="31" fillId="2" borderId="3" xfId="0" applyFont="1" applyFill="1" applyBorder="1" applyAlignment="1" applyProtection="1">
      <alignment horizontal="left"/>
      <protection hidden="1"/>
    </xf>
    <xf numFmtId="0" fontId="31" fillId="2" borderId="45" xfId="0" applyFont="1" applyFill="1" applyBorder="1" applyAlignment="1" applyProtection="1">
      <alignment horizontal="center"/>
      <protection hidden="1"/>
    </xf>
    <xf numFmtId="0" fontId="31" fillId="2" borderId="46" xfId="0" applyFont="1" applyFill="1" applyBorder="1" applyAlignment="1" applyProtection="1">
      <alignment horizontal="center"/>
      <protection hidden="1"/>
    </xf>
    <xf numFmtId="0" fontId="31" fillId="2" borderId="27" xfId="0" applyFont="1" applyFill="1" applyBorder="1" applyAlignment="1" applyProtection="1">
      <alignment horizontal="left"/>
      <protection hidden="1"/>
    </xf>
    <xf numFmtId="0" fontId="39" fillId="12" borderId="73" xfId="0" applyFont="1" applyFill="1" applyBorder="1" applyAlignment="1" applyProtection="1">
      <alignment horizontal="left" indent="5"/>
      <protection hidden="1"/>
    </xf>
    <xf numFmtId="0" fontId="5" fillId="10" borderId="39" xfId="0" applyFont="1" applyFill="1" applyBorder="1" applyAlignment="1" applyProtection="1">
      <alignment horizontal="left" indent="1"/>
      <protection hidden="1"/>
    </xf>
    <xf numFmtId="0" fontId="41" fillId="5" borderId="28" xfId="0" applyFont="1" applyFill="1" applyBorder="1" applyAlignment="1" applyProtection="1">
      <alignment horizontal="center" vertical="center"/>
      <protection hidden="1"/>
    </xf>
    <xf numFmtId="0" fontId="41" fillId="5" borderId="56" xfId="0" applyFont="1" applyFill="1" applyBorder="1" applyAlignment="1" applyProtection="1">
      <alignment horizontal="center" vertical="center"/>
      <protection hidden="1"/>
    </xf>
    <xf numFmtId="0" fontId="40" fillId="5" borderId="27" xfId="0" applyFont="1" applyFill="1" applyBorder="1" applyAlignment="1" applyProtection="1">
      <alignment horizontal="center" vertical="center"/>
      <protection hidden="1"/>
    </xf>
    <xf numFmtId="0" fontId="2" fillId="2" borderId="14" xfId="0" applyFont="1" applyFill="1" applyBorder="1" applyAlignment="1" applyProtection="1">
      <alignment horizontal="left" vertical="center"/>
      <protection locked="0"/>
    </xf>
    <xf numFmtId="0" fontId="2" fillId="2" borderId="15" xfId="0" applyFont="1" applyFill="1" applyBorder="1" applyAlignment="1" applyProtection="1">
      <alignment horizontal="left" vertical="center"/>
      <protection locked="0"/>
    </xf>
    <xf numFmtId="0" fontId="31" fillId="2" borderId="126" xfId="0" applyFont="1" applyFill="1" applyBorder="1" applyAlignment="1" applyProtection="1">
      <alignment horizontal="left"/>
      <protection hidden="1"/>
    </xf>
    <xf numFmtId="0" fontId="31" fillId="2" borderId="127" xfId="0" applyFont="1" applyFill="1" applyBorder="1" applyAlignment="1" applyProtection="1">
      <alignment horizontal="left"/>
      <protection hidden="1"/>
    </xf>
    <xf numFmtId="0" fontId="31" fillId="2" borderId="128" xfId="0" applyFont="1" applyFill="1" applyBorder="1" applyAlignment="1" applyProtection="1">
      <alignment horizontal="left"/>
      <protection hidden="1"/>
    </xf>
    <xf numFmtId="0" fontId="31" fillId="2" borderId="57" xfId="0" quotePrefix="1" applyFont="1" applyFill="1" applyBorder="1" applyAlignment="1" applyProtection="1">
      <alignment horizontal="left" indent="1"/>
      <protection hidden="1"/>
    </xf>
    <xf numFmtId="0" fontId="31" fillId="2" borderId="58" xfId="0" quotePrefix="1" applyFont="1" applyFill="1" applyBorder="1" applyAlignment="1" applyProtection="1">
      <alignment horizontal="left" indent="1"/>
      <protection hidden="1"/>
    </xf>
    <xf numFmtId="0" fontId="31" fillId="2" borderId="59" xfId="0" quotePrefix="1" applyFont="1" applyFill="1" applyBorder="1" applyAlignment="1" applyProtection="1">
      <alignment horizontal="left" indent="1"/>
      <protection hidden="1"/>
    </xf>
    <xf numFmtId="0" fontId="42" fillId="7" borderId="16" xfId="0" applyFont="1" applyFill="1" applyBorder="1" applyAlignment="1" applyProtection="1">
      <alignment horizontal="center" vertical="center" wrapText="1"/>
      <protection hidden="1"/>
    </xf>
    <xf numFmtId="0" fontId="42" fillId="7" borderId="17" xfId="0" applyFont="1" applyFill="1" applyBorder="1" applyAlignment="1" applyProtection="1">
      <alignment horizontal="center" vertical="center" wrapText="1"/>
      <protection hidden="1"/>
    </xf>
    <xf numFmtId="0" fontId="31" fillId="2" borderId="129" xfId="0" applyFont="1" applyFill="1" applyBorder="1" applyAlignment="1" applyProtection="1">
      <alignment horizontal="left"/>
      <protection hidden="1"/>
    </xf>
    <xf numFmtId="0" fontId="31" fillId="2" borderId="130" xfId="0" applyFont="1" applyFill="1" applyBorder="1" applyAlignment="1" applyProtection="1">
      <alignment horizontal="left"/>
      <protection hidden="1"/>
    </xf>
    <xf numFmtId="0" fontId="31" fillId="2" borderId="131" xfId="0" applyFont="1" applyFill="1" applyBorder="1" applyAlignment="1" applyProtection="1">
      <alignment horizontal="left"/>
      <protection hidden="1"/>
    </xf>
    <xf numFmtId="0" fontId="51" fillId="10" borderId="0" xfId="0" applyFont="1" applyFill="1" applyAlignment="1" applyProtection="1">
      <alignment horizontal="center"/>
      <protection hidden="1"/>
    </xf>
    <xf numFmtId="0" fontId="5" fillId="10" borderId="132" xfId="0" applyFont="1" applyFill="1" applyBorder="1" applyAlignment="1" applyProtection="1">
      <alignment horizontal="center"/>
      <protection hidden="1"/>
    </xf>
    <xf numFmtId="0" fontId="0" fillId="10" borderId="37" xfId="0" applyFill="1" applyBorder="1" applyAlignment="1" applyProtection="1">
      <alignment horizontal="center"/>
      <protection hidden="1"/>
    </xf>
    <xf numFmtId="0" fontId="26" fillId="5" borderId="76" xfId="0" applyFont="1" applyFill="1" applyBorder="1" applyAlignment="1" applyProtection="1">
      <alignment horizontal="center" vertical="center"/>
      <protection hidden="1"/>
    </xf>
    <xf numFmtId="0" fontId="26" fillId="5" borderId="75" xfId="0" applyFont="1" applyFill="1" applyBorder="1" applyAlignment="1" applyProtection="1">
      <alignment horizontal="center" vertical="center"/>
      <protection hidden="1"/>
    </xf>
    <xf numFmtId="0" fontId="5" fillId="0" borderId="81" xfId="0" applyFont="1" applyBorder="1" applyAlignment="1" applyProtection="1">
      <alignment horizontal="left"/>
      <protection locked="0"/>
    </xf>
    <xf numFmtId="0" fontId="5" fillId="0" borderId="77" xfId="0" applyFont="1" applyBorder="1" applyAlignment="1" applyProtection="1">
      <alignment horizontal="left"/>
      <protection locked="0"/>
    </xf>
    <xf numFmtId="0" fontId="5" fillId="0" borderId="79" xfId="0" applyFont="1" applyBorder="1" applyAlignment="1" applyProtection="1">
      <alignment horizontal="left"/>
      <protection locked="0"/>
    </xf>
    <xf numFmtId="0" fontId="2" fillId="2" borderId="10" xfId="0" applyFont="1" applyFill="1" applyBorder="1" applyAlignment="1" applyProtection="1">
      <alignment horizontal="left" vertical="center"/>
      <protection locked="0"/>
    </xf>
    <xf numFmtId="0" fontId="2" fillId="2" borderId="8" xfId="0" applyFont="1" applyFill="1" applyBorder="1" applyAlignment="1" applyProtection="1">
      <alignment horizontal="left" vertical="center"/>
      <protection locked="0"/>
    </xf>
    <xf numFmtId="0" fontId="94" fillId="2" borderId="28" xfId="0" applyFont="1" applyFill="1" applyBorder="1" applyAlignment="1" applyProtection="1">
      <alignment horizontal="left"/>
      <protection hidden="1"/>
    </xf>
    <xf numFmtId="0" fontId="94" fillId="2" borderId="27" xfId="0" applyFont="1" applyFill="1" applyBorder="1" applyAlignment="1" applyProtection="1">
      <alignment horizontal="left"/>
      <protection hidden="1"/>
    </xf>
    <xf numFmtId="0" fontId="31" fillId="2" borderId="1" xfId="0" applyFont="1" applyFill="1" applyBorder="1" applyAlignment="1" applyProtection="1">
      <alignment horizontal="center"/>
      <protection hidden="1"/>
    </xf>
    <xf numFmtId="0" fontId="31" fillId="2" borderId="119" xfId="0" quotePrefix="1" applyFont="1" applyFill="1" applyBorder="1" applyAlignment="1" applyProtection="1">
      <alignment horizontal="left" indent="1"/>
      <protection hidden="1"/>
    </xf>
    <xf numFmtId="0" fontId="31" fillId="2" borderId="6" xfId="0" quotePrefix="1" applyFont="1" applyFill="1" applyBorder="1" applyAlignment="1" applyProtection="1">
      <alignment horizontal="left" indent="1"/>
      <protection hidden="1"/>
    </xf>
    <xf numFmtId="14" fontId="84" fillId="2" borderId="0" xfId="0" applyNumberFormat="1" applyFont="1" applyFill="1" applyBorder="1" applyAlignment="1" applyProtection="1">
      <alignment horizontal="center"/>
      <protection hidden="1"/>
    </xf>
    <xf numFmtId="0" fontId="67" fillId="2" borderId="0" xfId="0" applyFont="1" applyFill="1" applyBorder="1" applyAlignment="1" applyProtection="1">
      <alignment horizontal="left" vertical="center"/>
      <protection hidden="1"/>
    </xf>
    <xf numFmtId="0" fontId="67" fillId="2" borderId="0" xfId="0" applyFont="1" applyFill="1" applyBorder="1" applyAlignment="1" applyProtection="1">
      <alignment horizontal="left"/>
      <protection hidden="1"/>
    </xf>
    <xf numFmtId="164" fontId="88" fillId="2" borderId="0" xfId="2" applyFont="1" applyFill="1" applyBorder="1" applyAlignment="1" applyProtection="1">
      <alignment horizontal="center" vertical="center"/>
      <protection hidden="1"/>
    </xf>
    <xf numFmtId="0" fontId="85" fillId="2" borderId="0" xfId="0" applyFont="1" applyFill="1" applyAlignment="1" applyProtection="1">
      <alignment horizontal="center" vertical="top" wrapText="1"/>
      <protection hidden="1"/>
    </xf>
    <xf numFmtId="0" fontId="65" fillId="2" borderId="0" xfId="0" applyFont="1" applyFill="1" applyAlignment="1" applyProtection="1">
      <alignment horizontal="center" vertical="center" wrapText="1"/>
      <protection hidden="1"/>
    </xf>
    <xf numFmtId="0" fontId="8" fillId="2" borderId="0" xfId="0" applyFont="1" applyFill="1" applyAlignment="1" applyProtection="1">
      <alignment horizontal="left" vertical="center"/>
      <protection hidden="1"/>
    </xf>
    <xf numFmtId="0" fontId="55" fillId="2" borderId="0" xfId="0" applyFont="1" applyFill="1" applyBorder="1" applyAlignment="1" applyProtection="1">
      <alignment horizontal="center" wrapText="1"/>
      <protection hidden="1"/>
    </xf>
    <xf numFmtId="0" fontId="67" fillId="2" borderId="92" xfId="0" applyFont="1" applyFill="1" applyBorder="1" applyAlignment="1" applyProtection="1">
      <alignment horizontal="left"/>
      <protection hidden="1"/>
    </xf>
    <xf numFmtId="0" fontId="83" fillId="2" borderId="92" xfId="0" applyFont="1" applyFill="1" applyBorder="1" applyAlignment="1" applyProtection="1">
      <alignment horizontal="left" vertical="center"/>
      <protection hidden="1"/>
    </xf>
    <xf numFmtId="14" fontId="74" fillId="2" borderId="0" xfId="0" applyNumberFormat="1" applyFont="1" applyFill="1" applyBorder="1" applyAlignment="1" applyProtection="1">
      <alignment horizontal="center" vertical="center"/>
      <protection hidden="1"/>
    </xf>
    <xf numFmtId="20" fontId="77" fillId="2" borderId="92" xfId="1" applyNumberFormat="1" applyFont="1" applyFill="1" applyBorder="1" applyAlignment="1" applyProtection="1">
      <alignment horizontal="center" vertical="center"/>
      <protection hidden="1"/>
    </xf>
    <xf numFmtId="14" fontId="74" fillId="2" borderId="92" xfId="0" applyNumberFormat="1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Border="1" applyAlignment="1" applyProtection="1">
      <alignment horizontal="left" vertical="center"/>
      <protection hidden="1"/>
    </xf>
    <xf numFmtId="0" fontId="78" fillId="15" borderId="89" xfId="3" applyFill="1" applyBorder="1" applyAlignment="1" applyProtection="1">
      <alignment horizontal="left" vertical="center"/>
      <protection locked="0"/>
    </xf>
    <xf numFmtId="0" fontId="87" fillId="15" borderId="37" xfId="3" applyFont="1" applyFill="1" applyBorder="1" applyAlignment="1" applyProtection="1">
      <alignment horizontal="left" vertical="center"/>
      <protection locked="0"/>
    </xf>
    <xf numFmtId="0" fontId="87" fillId="15" borderId="90" xfId="3" applyFont="1" applyFill="1" applyBorder="1" applyAlignment="1" applyProtection="1">
      <alignment horizontal="left" vertical="center"/>
      <protection locked="0"/>
    </xf>
    <xf numFmtId="14" fontId="77" fillId="2" borderId="92" xfId="0" applyNumberFormat="1" applyFont="1" applyFill="1" applyBorder="1" applyAlignment="1" applyProtection="1">
      <alignment horizontal="left" vertical="center"/>
      <protection hidden="1"/>
    </xf>
    <xf numFmtId="0" fontId="8" fillId="2" borderId="0" xfId="0" applyFont="1" applyFill="1" applyBorder="1" applyAlignment="1" applyProtection="1">
      <alignment horizontal="center" vertical="center"/>
      <protection hidden="1"/>
    </xf>
    <xf numFmtId="43" fontId="77" fillId="2" borderId="0" xfId="1" quotePrefix="1" applyFont="1" applyFill="1" applyBorder="1" applyAlignment="1" applyProtection="1">
      <alignment horizontal="left" vertical="top" wrapText="1"/>
      <protection hidden="1"/>
    </xf>
    <xf numFmtId="0" fontId="0" fillId="2" borderId="0" xfId="0" applyFill="1" applyAlignment="1" applyProtection="1">
      <alignment horizontal="left" vertical="top"/>
      <protection hidden="1"/>
    </xf>
    <xf numFmtId="0" fontId="81" fillId="16" borderId="100" xfId="0" applyFont="1" applyFill="1" applyBorder="1" applyAlignment="1">
      <alignment horizontal="left" vertical="top" indent="1"/>
    </xf>
    <xf numFmtId="0" fontId="81" fillId="16" borderId="101" xfId="0" applyFont="1" applyFill="1" applyBorder="1" applyAlignment="1">
      <alignment horizontal="left" vertical="top" indent="1"/>
    </xf>
    <xf numFmtId="0" fontId="81" fillId="16" borderId="102" xfId="0" applyFont="1" applyFill="1" applyBorder="1" applyAlignment="1">
      <alignment horizontal="left" vertical="top" indent="1"/>
    </xf>
    <xf numFmtId="0" fontId="57" fillId="15" borderId="89" xfId="0" applyFont="1" applyFill="1" applyBorder="1" applyAlignment="1" applyProtection="1">
      <alignment horizontal="left" vertical="center"/>
      <protection locked="0"/>
    </xf>
    <xf numFmtId="0" fontId="57" fillId="15" borderId="37" xfId="0" applyFont="1" applyFill="1" applyBorder="1" applyAlignment="1" applyProtection="1">
      <alignment horizontal="left" vertical="center"/>
      <protection locked="0"/>
    </xf>
    <xf numFmtId="0" fontId="57" fillId="15" borderId="90" xfId="0" applyFont="1" applyFill="1" applyBorder="1" applyAlignment="1" applyProtection="1">
      <alignment horizontal="left" vertical="center"/>
      <protection locked="0"/>
    </xf>
    <xf numFmtId="49" fontId="57" fillId="15" borderId="89" xfId="0" applyNumberFormat="1" applyFont="1" applyFill="1" applyBorder="1" applyAlignment="1" applyProtection="1">
      <alignment horizontal="left" vertical="center"/>
      <protection locked="0"/>
    </xf>
    <xf numFmtId="49" fontId="57" fillId="15" borderId="37" xfId="0" applyNumberFormat="1" applyFont="1" applyFill="1" applyBorder="1" applyAlignment="1" applyProtection="1">
      <alignment horizontal="left" vertical="center"/>
      <protection locked="0"/>
    </xf>
    <xf numFmtId="49" fontId="57" fillId="15" borderId="90" xfId="0" applyNumberFormat="1" applyFont="1" applyFill="1" applyBorder="1" applyAlignment="1" applyProtection="1">
      <alignment horizontal="left" vertical="center"/>
      <protection locked="0"/>
    </xf>
    <xf numFmtId="0" fontId="59" fillId="15" borderId="93" xfId="0" applyFont="1" applyFill="1" applyBorder="1" applyAlignment="1" applyProtection="1">
      <alignment horizontal="left"/>
      <protection locked="0"/>
    </xf>
    <xf numFmtId="0" fontId="59" fillId="15" borderId="94" xfId="0" applyFont="1" applyFill="1" applyBorder="1" applyAlignment="1" applyProtection="1">
      <alignment horizontal="left"/>
      <protection locked="0"/>
    </xf>
    <xf numFmtId="0" fontId="59" fillId="15" borderId="95" xfId="0" applyFont="1" applyFill="1" applyBorder="1" applyAlignment="1" applyProtection="1">
      <alignment horizontal="left"/>
      <protection locked="0"/>
    </xf>
    <xf numFmtId="0" fontId="73" fillId="17" borderId="0" xfId="0" applyFont="1" applyFill="1" applyBorder="1" applyAlignment="1">
      <alignment horizontal="center"/>
    </xf>
    <xf numFmtId="0" fontId="73" fillId="17" borderId="2" xfId="0" applyFont="1" applyFill="1" applyBorder="1" applyAlignment="1">
      <alignment horizontal="center"/>
    </xf>
    <xf numFmtId="0" fontId="73" fillId="18" borderId="76" xfId="0" applyFont="1" applyFill="1" applyBorder="1" applyAlignment="1" applyProtection="1">
      <alignment horizontal="left" vertical="top"/>
      <protection locked="0"/>
    </xf>
    <xf numFmtId="0" fontId="73" fillId="18" borderId="74" xfId="0" applyFont="1" applyFill="1" applyBorder="1" applyAlignment="1" applyProtection="1">
      <alignment horizontal="left" vertical="top"/>
      <protection locked="0"/>
    </xf>
    <xf numFmtId="0" fontId="73" fillId="18" borderId="96" xfId="0" applyFont="1" applyFill="1" applyBorder="1" applyAlignment="1" applyProtection="1">
      <alignment horizontal="left" vertical="top"/>
      <protection locked="0"/>
    </xf>
    <xf numFmtId="0" fontId="73" fillId="18" borderId="38" xfId="0" applyFont="1" applyFill="1" applyBorder="1" applyAlignment="1" applyProtection="1">
      <alignment horizontal="left" vertical="top"/>
      <protection locked="0"/>
    </xf>
    <xf numFmtId="0" fontId="73" fillId="18" borderId="0" xfId="0" applyFont="1" applyFill="1" applyBorder="1" applyAlignment="1" applyProtection="1">
      <alignment horizontal="left" vertical="top"/>
      <protection locked="0"/>
    </xf>
    <xf numFmtId="0" fontId="73" fillId="18" borderId="86" xfId="0" applyFont="1" applyFill="1" applyBorder="1" applyAlignment="1" applyProtection="1">
      <alignment horizontal="left" vertical="top"/>
      <protection locked="0"/>
    </xf>
    <xf numFmtId="0" fontId="73" fillId="18" borderId="97" xfId="0" applyFont="1" applyFill="1" applyBorder="1" applyAlignment="1" applyProtection="1">
      <alignment horizontal="left" vertical="top"/>
      <protection locked="0"/>
    </xf>
    <xf numFmtId="0" fontId="73" fillId="18" borderId="85" xfId="0" applyFont="1" applyFill="1" applyBorder="1" applyAlignment="1" applyProtection="1">
      <alignment horizontal="left" vertical="top"/>
      <protection locked="0"/>
    </xf>
    <xf numFmtId="0" fontId="73" fillId="18" borderId="98" xfId="0" applyFont="1" applyFill="1" applyBorder="1" applyAlignment="1" applyProtection="1">
      <alignment horizontal="left" vertical="top"/>
      <protection locked="0"/>
    </xf>
    <xf numFmtId="0" fontId="2" fillId="2" borderId="0" xfId="0" applyFont="1" applyFill="1" applyBorder="1" applyAlignment="1" applyProtection="1">
      <alignment horizontal="center"/>
      <protection hidden="1"/>
    </xf>
    <xf numFmtId="165" fontId="74" fillId="2" borderId="92" xfId="0" applyNumberFormat="1" applyFont="1" applyFill="1" applyBorder="1" applyAlignment="1" applyProtection="1">
      <alignment horizontal="center" vertical="center"/>
      <protection hidden="1"/>
    </xf>
    <xf numFmtId="0" fontId="67" fillId="2" borderId="92" xfId="0" applyFont="1" applyFill="1" applyBorder="1" applyAlignment="1" applyProtection="1">
      <alignment horizontal="center"/>
      <protection hidden="1"/>
    </xf>
    <xf numFmtId="0" fontId="53" fillId="13" borderId="85" xfId="0" applyFont="1" applyFill="1" applyBorder="1" applyAlignment="1" applyProtection="1">
      <alignment horizontal="center"/>
      <protection hidden="1"/>
    </xf>
    <xf numFmtId="0" fontId="54" fillId="13" borderId="0" xfId="0" applyFont="1" applyFill="1" applyBorder="1" applyAlignment="1" applyProtection="1">
      <alignment horizontal="center"/>
      <protection hidden="1"/>
    </xf>
    <xf numFmtId="14" fontId="5" fillId="15" borderId="89" xfId="0" applyNumberFormat="1" applyFont="1" applyFill="1" applyBorder="1" applyAlignment="1" applyProtection="1">
      <alignment horizontal="center" vertical="center"/>
      <protection hidden="1"/>
    </xf>
    <xf numFmtId="14" fontId="5" fillId="15" borderId="37" xfId="0" applyNumberFormat="1" applyFont="1" applyFill="1" applyBorder="1" applyAlignment="1" applyProtection="1">
      <alignment horizontal="center" vertical="center"/>
      <protection hidden="1"/>
    </xf>
    <xf numFmtId="14" fontId="5" fillId="15" borderId="90" xfId="0" applyNumberFormat="1" applyFont="1" applyFill="1" applyBorder="1" applyAlignment="1" applyProtection="1">
      <alignment horizontal="center" vertical="center"/>
      <protection hidden="1"/>
    </xf>
    <xf numFmtId="0" fontId="76" fillId="15" borderId="89" xfId="0" applyFont="1" applyFill="1" applyBorder="1" applyAlignment="1" applyProtection="1">
      <alignment horizontal="center" vertical="center"/>
      <protection locked="0"/>
    </xf>
    <xf numFmtId="0" fontId="76" fillId="15" borderId="37" xfId="0" applyFont="1" applyFill="1" applyBorder="1" applyAlignment="1" applyProtection="1">
      <alignment horizontal="center" vertical="center"/>
      <protection locked="0"/>
    </xf>
    <xf numFmtId="0" fontId="76" fillId="15" borderId="90" xfId="0" applyFont="1" applyFill="1" applyBorder="1" applyAlignment="1" applyProtection="1">
      <alignment horizontal="center" vertical="center"/>
      <protection locked="0"/>
    </xf>
    <xf numFmtId="0" fontId="69" fillId="14" borderId="88" xfId="0" applyFont="1" applyFill="1" applyBorder="1" applyAlignment="1" applyProtection="1">
      <alignment horizontal="center" vertical="center"/>
      <protection hidden="1"/>
    </xf>
    <xf numFmtId="0" fontId="69" fillId="14" borderId="0" xfId="0" applyFont="1" applyFill="1" applyBorder="1" applyAlignment="1" applyProtection="1">
      <alignment horizontal="center" vertical="center"/>
      <protection hidden="1"/>
    </xf>
    <xf numFmtId="0" fontId="59" fillId="14" borderId="0" xfId="0" applyFont="1" applyFill="1" applyBorder="1" applyAlignment="1" applyProtection="1">
      <alignment horizontal="center" vertical="center"/>
      <protection hidden="1"/>
    </xf>
    <xf numFmtId="0" fontId="59" fillId="14" borderId="2" xfId="0" applyFont="1" applyFill="1" applyBorder="1" applyAlignment="1" applyProtection="1">
      <alignment horizontal="center" vertical="center"/>
      <protection hidden="1"/>
    </xf>
    <xf numFmtId="0" fontId="5" fillId="15" borderId="89" xfId="0" applyFont="1" applyFill="1" applyBorder="1" applyAlignment="1" applyProtection="1">
      <alignment horizontal="center" vertical="center"/>
      <protection locked="0"/>
    </xf>
    <xf numFmtId="0" fontId="5" fillId="15" borderId="37" xfId="0" applyFont="1" applyFill="1" applyBorder="1" applyAlignment="1" applyProtection="1">
      <alignment horizontal="center" vertical="center"/>
      <protection locked="0"/>
    </xf>
    <xf numFmtId="0" fontId="59" fillId="14" borderId="71" xfId="0" applyFont="1" applyFill="1" applyBorder="1" applyAlignment="1" applyProtection="1">
      <alignment horizontal="left" vertical="center"/>
      <protection hidden="1"/>
    </xf>
    <xf numFmtId="0" fontId="59" fillId="14" borderId="87" xfId="0" applyFont="1" applyFill="1" applyBorder="1" applyAlignment="1" applyProtection="1">
      <alignment horizontal="left" vertical="center"/>
      <protection hidden="1"/>
    </xf>
    <xf numFmtId="0" fontId="57" fillId="14" borderId="88" xfId="0" applyFont="1" applyFill="1" applyBorder="1" applyAlignment="1" applyProtection="1">
      <alignment horizontal="center" vertical="center"/>
      <protection hidden="1"/>
    </xf>
    <xf numFmtId="0" fontId="57" fillId="14" borderId="0" xfId="0" applyFont="1" applyFill="1" applyBorder="1" applyAlignment="1" applyProtection="1">
      <alignment horizontal="center" vertical="center"/>
      <protection hidden="1"/>
    </xf>
    <xf numFmtId="164" fontId="98" fillId="20" borderId="71" xfId="2" applyFont="1" applyFill="1" applyBorder="1" applyAlignment="1" applyProtection="1">
      <alignment horizontal="center" vertical="center"/>
      <protection locked="0"/>
    </xf>
    <xf numFmtId="14" fontId="69" fillId="17" borderId="0" xfId="0" applyNumberFormat="1" applyFont="1" applyFill="1" applyBorder="1" applyAlignment="1" applyProtection="1">
      <alignment horizontal="center" vertical="center"/>
      <protection locked="0"/>
    </xf>
    <xf numFmtId="0" fontId="69" fillId="17" borderId="0" xfId="0" applyFont="1" applyFill="1" applyBorder="1" applyAlignment="1" applyProtection="1">
      <alignment horizontal="center" vertical="center"/>
      <protection locked="0"/>
    </xf>
    <xf numFmtId="14" fontId="98" fillId="20" borderId="85" xfId="2" applyNumberFormat="1" applyFont="1" applyFill="1" applyBorder="1" applyAlignment="1" applyProtection="1">
      <alignment horizontal="center" vertical="center"/>
      <protection locked="0"/>
    </xf>
  </cellXfs>
  <cellStyles count="4">
    <cellStyle name="Comma" xfId="1" builtinId="3"/>
    <cellStyle name="Currency" xfId="2" builtinId="4"/>
    <cellStyle name="Hyperlink" xfId="3" builtinId="8"/>
    <cellStyle name="Normal" xfId="0" builtinId="0"/>
  </cellStyles>
  <dxfs count="45">
    <dxf>
      <font>
        <color theme="0"/>
      </font>
    </dxf>
    <dxf>
      <fill>
        <patternFill patternType="lightTrellis"/>
      </fill>
    </dxf>
    <dxf>
      <fill>
        <patternFill patternType="gray125"/>
      </fill>
    </dxf>
    <dxf>
      <fill>
        <patternFill patternType="lightTrellis"/>
      </fill>
    </dxf>
    <dxf>
      <fill>
        <patternFill patternType="gray125"/>
      </fill>
    </dxf>
    <dxf>
      <font>
        <b/>
        <i val="0"/>
        <color theme="0"/>
      </font>
      <fill>
        <patternFill>
          <bgColor rgb="FFFF00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8" tint="0.79998168889431442"/>
        </patternFill>
      </fill>
      <border>
        <left style="thin">
          <color auto="1"/>
        </left>
        <right style="thin">
          <color theme="0"/>
        </right>
        <top style="thin">
          <color auto="1"/>
        </top>
        <bottom style="thin">
          <color theme="0"/>
        </bottom>
        <vertical/>
        <horizontal/>
      </border>
    </dxf>
    <dxf>
      <fill>
        <patternFill>
          <bgColor theme="8" tint="0.79998168889431442"/>
        </patternFill>
      </fill>
      <border>
        <left style="thin">
          <color auto="1"/>
        </left>
        <right style="thin">
          <color theme="0"/>
        </right>
        <top style="thin">
          <color auto="1"/>
        </top>
        <bottom style="thin">
          <color theme="0"/>
        </bottom>
        <vertical/>
        <horizontal/>
      </border>
    </dxf>
    <dxf>
      <font>
        <color theme="0"/>
      </font>
    </dxf>
    <dxf>
      <border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ill>
        <patternFill patternType="lightTrellis"/>
      </fill>
    </dxf>
    <dxf>
      <fill>
        <patternFill patternType="gray125"/>
      </fill>
    </dxf>
    <dxf>
      <fill>
        <patternFill patternType="lightTrellis"/>
      </fill>
    </dxf>
    <dxf>
      <fill>
        <patternFill patternType="gray125"/>
      </fill>
    </dxf>
    <dxf>
      <fill>
        <patternFill patternType="lightTrellis"/>
      </fill>
    </dxf>
    <dxf>
      <fill>
        <patternFill patternType="gray125"/>
      </fill>
    </dxf>
    <dxf>
      <fill>
        <patternFill patternType="lightTrellis"/>
      </fill>
    </dxf>
    <dxf>
      <fill>
        <patternFill patternType="gray125"/>
      </fill>
    </dxf>
    <dxf>
      <fill>
        <patternFill patternType="lightTrellis"/>
      </fill>
    </dxf>
    <dxf>
      <fill>
        <patternFill patternType="gray125"/>
      </fill>
    </dxf>
    <dxf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rgb="FF00206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70C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theme="3" tint="0.39994506668294322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 patternType="gray125"/>
      </fill>
    </dxf>
    <dxf>
      <border>
        <bottom style="hair">
          <color indexed="64"/>
        </bottom>
      </border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39773A"/>
      <color rgb="FF702A0A"/>
      <color rgb="FF3B1C03"/>
      <color rgb="FF281302"/>
      <color rgb="FF3366FF"/>
      <color rgb="FF008000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fmlaLink="$BN$19" lockText="1"/>
</file>

<file path=xl/ctrlProps/ctrlProp10.xml><?xml version="1.0" encoding="utf-8"?>
<formControlPr xmlns="http://schemas.microsoft.com/office/spreadsheetml/2009/9/main" objectType="CheckBox" fmlaLink="$BN$28" lockText="1"/>
</file>

<file path=xl/ctrlProps/ctrlProp11.xml><?xml version="1.0" encoding="utf-8"?>
<formControlPr xmlns="http://schemas.microsoft.com/office/spreadsheetml/2009/9/main" objectType="CheckBox" fmlaLink="$BN$35" lockText="1"/>
</file>

<file path=xl/ctrlProps/ctrlProp12.xml><?xml version="1.0" encoding="utf-8"?>
<formControlPr xmlns="http://schemas.microsoft.com/office/spreadsheetml/2009/9/main" objectType="CheckBox" fmlaLink="$BN$18" lockText="1"/>
</file>

<file path=xl/ctrlProps/ctrlProp13.xml><?xml version="1.0" encoding="utf-8"?>
<formControlPr xmlns="http://schemas.microsoft.com/office/spreadsheetml/2009/9/main" objectType="CheckBox" fmlaLink="$BN$18" lockText="1"/>
</file>

<file path=xl/ctrlProps/ctrlProp14.xml><?xml version="1.0" encoding="utf-8"?>
<formControlPr xmlns="http://schemas.microsoft.com/office/spreadsheetml/2009/9/main" objectType="CheckBox" fmlaLink="$BN$18" lockText="1"/>
</file>

<file path=xl/ctrlProps/ctrlProp15.xml><?xml version="1.0" encoding="utf-8"?>
<formControlPr xmlns="http://schemas.microsoft.com/office/spreadsheetml/2009/9/main" objectType="CheckBox" fmlaLink="$BN$18" lockText="1"/>
</file>

<file path=xl/ctrlProps/ctrlProp16.xml><?xml version="1.0" encoding="utf-8"?>
<formControlPr xmlns="http://schemas.microsoft.com/office/spreadsheetml/2009/9/main" objectType="CheckBox" fmlaLink="$BN$18" lockText="1"/>
</file>

<file path=xl/ctrlProps/ctrlProp17.xml><?xml version="1.0" encoding="utf-8"?>
<formControlPr xmlns="http://schemas.microsoft.com/office/spreadsheetml/2009/9/main" objectType="CheckBox" fmlaLink="$BN$18" lockText="1"/>
</file>

<file path=xl/ctrlProps/ctrlProp18.xml><?xml version="1.0" encoding="utf-8"?>
<formControlPr xmlns="http://schemas.microsoft.com/office/spreadsheetml/2009/9/main" objectType="CheckBox" fmlaLink="$BN$18" lockText="1"/>
</file>

<file path=xl/ctrlProps/ctrlProp19.xml><?xml version="1.0" encoding="utf-8"?>
<formControlPr xmlns="http://schemas.microsoft.com/office/spreadsheetml/2009/9/main" objectType="CheckBox" fmlaLink="$BN$18" lockText="1"/>
</file>

<file path=xl/ctrlProps/ctrlProp2.xml><?xml version="1.0" encoding="utf-8"?>
<formControlPr xmlns="http://schemas.microsoft.com/office/spreadsheetml/2009/9/main" objectType="CheckBox" fmlaLink="$BN$20" lockText="1"/>
</file>

<file path=xl/ctrlProps/ctrlProp20.xml><?xml version="1.0" encoding="utf-8"?>
<formControlPr xmlns="http://schemas.microsoft.com/office/spreadsheetml/2009/9/main" objectType="CheckBox" fmlaLink="$BN$18" lockText="1"/>
</file>

<file path=xl/ctrlProps/ctrlProp21.xml><?xml version="1.0" encoding="utf-8"?>
<formControlPr xmlns="http://schemas.microsoft.com/office/spreadsheetml/2009/9/main" objectType="CheckBox" fmlaLink="$BN$18" lockText="1"/>
</file>

<file path=xl/ctrlProps/ctrlProp22.xml><?xml version="1.0" encoding="utf-8"?>
<formControlPr xmlns="http://schemas.microsoft.com/office/spreadsheetml/2009/9/main" objectType="CheckBox" fmlaLink="$BN$18" lockText="1"/>
</file>

<file path=xl/ctrlProps/ctrlProp23.xml><?xml version="1.0" encoding="utf-8"?>
<formControlPr xmlns="http://schemas.microsoft.com/office/spreadsheetml/2009/9/main" objectType="CheckBox" fmlaLink="$BN$18" lockText="1"/>
</file>

<file path=xl/ctrlProps/ctrlProp24.xml><?xml version="1.0" encoding="utf-8"?>
<formControlPr xmlns="http://schemas.microsoft.com/office/spreadsheetml/2009/9/main" objectType="CheckBox" fmlaLink="$BN$18" lockText="1"/>
</file>

<file path=xl/ctrlProps/ctrlProp25.xml><?xml version="1.0" encoding="utf-8"?>
<formControlPr xmlns="http://schemas.microsoft.com/office/spreadsheetml/2009/9/main" objectType="CheckBox" fmlaLink="$BN$18" lockText="1"/>
</file>

<file path=xl/ctrlProps/ctrlProp26.xml><?xml version="1.0" encoding="utf-8"?>
<formControlPr xmlns="http://schemas.microsoft.com/office/spreadsheetml/2009/9/main" objectType="CheckBox" fmlaLink="$BN$18" lockText="1"/>
</file>

<file path=xl/ctrlProps/ctrlProp27.xml><?xml version="1.0" encoding="utf-8"?>
<formControlPr xmlns="http://schemas.microsoft.com/office/spreadsheetml/2009/9/main" objectType="CheckBox" fmlaLink="$BN$18" lockText="1"/>
</file>

<file path=xl/ctrlProps/ctrlProp28.xml><?xml version="1.0" encoding="utf-8"?>
<formControlPr xmlns="http://schemas.microsoft.com/office/spreadsheetml/2009/9/main" objectType="CheckBox" fmlaLink="$BN$18" lockText="1"/>
</file>

<file path=xl/ctrlProps/ctrlProp29.xml><?xml version="1.0" encoding="utf-8"?>
<formControlPr xmlns="http://schemas.microsoft.com/office/spreadsheetml/2009/9/main" objectType="CheckBox" fmlaLink="$BN$18" lockText="1"/>
</file>

<file path=xl/ctrlProps/ctrlProp3.xml><?xml version="1.0" encoding="utf-8"?>
<formControlPr xmlns="http://schemas.microsoft.com/office/spreadsheetml/2009/9/main" objectType="CheckBox" fmlaLink="$BN$21" lockText="1"/>
</file>

<file path=xl/ctrlProps/ctrlProp30.xml><?xml version="1.0" encoding="utf-8"?>
<formControlPr xmlns="http://schemas.microsoft.com/office/spreadsheetml/2009/9/main" objectType="CheckBox" fmlaLink="$BN$18" lockText="1"/>
</file>

<file path=xl/ctrlProps/ctrlProp31.xml><?xml version="1.0" encoding="utf-8"?>
<formControlPr xmlns="http://schemas.microsoft.com/office/spreadsheetml/2009/9/main" objectType="CheckBox" fmlaLink="$BN$18" lockText="1"/>
</file>

<file path=xl/ctrlProps/ctrlProp32.xml><?xml version="1.0" encoding="utf-8"?>
<formControlPr xmlns="http://schemas.microsoft.com/office/spreadsheetml/2009/9/main" objectType="CheckBox" fmlaLink="$BN$19" lockText="1"/>
</file>

<file path=xl/ctrlProps/ctrlProp33.xml><?xml version="1.0" encoding="utf-8"?>
<formControlPr xmlns="http://schemas.microsoft.com/office/spreadsheetml/2009/9/main" objectType="CheckBox" fmlaLink="$BN$20" lockText="1"/>
</file>

<file path=xl/ctrlProps/ctrlProp34.xml><?xml version="1.0" encoding="utf-8"?>
<formControlPr xmlns="http://schemas.microsoft.com/office/spreadsheetml/2009/9/main" objectType="CheckBox" fmlaLink="$BN$21" lockText="1"/>
</file>

<file path=xl/ctrlProps/ctrlProp35.xml><?xml version="1.0" encoding="utf-8"?>
<formControlPr xmlns="http://schemas.microsoft.com/office/spreadsheetml/2009/9/main" objectType="CheckBox" fmlaLink="$BN$22" lockText="1"/>
</file>

<file path=xl/ctrlProps/ctrlProp36.xml><?xml version="1.0" encoding="utf-8"?>
<formControlPr xmlns="http://schemas.microsoft.com/office/spreadsheetml/2009/9/main" objectType="CheckBox" fmlaLink="$BN$23" lockText="1"/>
</file>

<file path=xl/ctrlProps/ctrlProp37.xml><?xml version="1.0" encoding="utf-8"?>
<formControlPr xmlns="http://schemas.microsoft.com/office/spreadsheetml/2009/9/main" objectType="CheckBox" fmlaLink="$BN$24" lockText="1"/>
</file>

<file path=xl/ctrlProps/ctrlProp38.xml><?xml version="1.0" encoding="utf-8"?>
<formControlPr xmlns="http://schemas.microsoft.com/office/spreadsheetml/2009/9/main" objectType="CheckBox" fmlaLink="$BN$25" lockText="1"/>
</file>

<file path=xl/ctrlProps/ctrlProp39.xml><?xml version="1.0" encoding="utf-8"?>
<formControlPr xmlns="http://schemas.microsoft.com/office/spreadsheetml/2009/9/main" objectType="CheckBox" fmlaLink="$BN$26" lockText="1"/>
</file>

<file path=xl/ctrlProps/ctrlProp4.xml><?xml version="1.0" encoding="utf-8"?>
<formControlPr xmlns="http://schemas.microsoft.com/office/spreadsheetml/2009/9/main" objectType="CheckBox" fmlaLink="$BN$22" lockText="1"/>
</file>

<file path=xl/ctrlProps/ctrlProp40.xml><?xml version="1.0" encoding="utf-8"?>
<formControlPr xmlns="http://schemas.microsoft.com/office/spreadsheetml/2009/9/main" objectType="CheckBox" fmlaLink="$BN$27" lockText="1"/>
</file>

<file path=xl/ctrlProps/ctrlProp41.xml><?xml version="1.0" encoding="utf-8"?>
<formControlPr xmlns="http://schemas.microsoft.com/office/spreadsheetml/2009/9/main" objectType="CheckBox" fmlaLink="$BN$28" lockText="1"/>
</file>

<file path=xl/ctrlProps/ctrlProp42.xml><?xml version="1.0" encoding="utf-8"?>
<formControlPr xmlns="http://schemas.microsoft.com/office/spreadsheetml/2009/9/main" objectType="CheckBox" fmlaLink="$BN$29" lockText="1"/>
</file>

<file path=xl/ctrlProps/ctrlProp43.xml><?xml version="1.0" encoding="utf-8"?>
<formControlPr xmlns="http://schemas.microsoft.com/office/spreadsheetml/2009/9/main" objectType="CheckBox" fmlaLink="$BN$30" lockText="1"/>
</file>

<file path=xl/ctrlProps/ctrlProp44.xml><?xml version="1.0" encoding="utf-8"?>
<formControlPr xmlns="http://schemas.microsoft.com/office/spreadsheetml/2009/9/main" objectType="CheckBox" fmlaLink="$BN$31" lockText="1"/>
</file>

<file path=xl/ctrlProps/ctrlProp45.xml><?xml version="1.0" encoding="utf-8"?>
<formControlPr xmlns="http://schemas.microsoft.com/office/spreadsheetml/2009/9/main" objectType="CheckBox" fmlaLink="$BN$32" lockText="1"/>
</file>

<file path=xl/ctrlProps/ctrlProp46.xml><?xml version="1.0" encoding="utf-8"?>
<formControlPr xmlns="http://schemas.microsoft.com/office/spreadsheetml/2009/9/main" objectType="CheckBox" fmlaLink="$BN$33" lockText="1"/>
</file>

<file path=xl/ctrlProps/ctrlProp47.xml><?xml version="1.0" encoding="utf-8"?>
<formControlPr xmlns="http://schemas.microsoft.com/office/spreadsheetml/2009/9/main" objectType="CheckBox" fmlaLink="$BN$34" lockText="1"/>
</file>

<file path=xl/ctrlProps/ctrlProp48.xml><?xml version="1.0" encoding="utf-8"?>
<formControlPr xmlns="http://schemas.microsoft.com/office/spreadsheetml/2009/9/main" objectType="CheckBox" fmlaLink="$BN$35" lockText="1"/>
</file>

<file path=xl/ctrlProps/ctrlProp49.xml><?xml version="1.0" encoding="utf-8"?>
<formControlPr xmlns="http://schemas.microsoft.com/office/spreadsheetml/2009/9/main" objectType="CheckBox" fmlaLink="$BN$36" lockText="1"/>
</file>

<file path=xl/ctrlProps/ctrlProp5.xml><?xml version="1.0" encoding="utf-8"?>
<formControlPr xmlns="http://schemas.microsoft.com/office/spreadsheetml/2009/9/main" objectType="CheckBox" fmlaLink="$BN$23" lockText="1"/>
</file>

<file path=xl/ctrlProps/ctrlProp50.xml><?xml version="1.0" encoding="utf-8"?>
<formControlPr xmlns="http://schemas.microsoft.com/office/spreadsheetml/2009/9/main" objectType="CheckBox" fmlaLink="$BN$37" lockText="1"/>
</file>

<file path=xl/ctrlProps/ctrlProp51.xml><?xml version="1.0" encoding="utf-8"?>
<formControlPr xmlns="http://schemas.microsoft.com/office/spreadsheetml/2009/9/main" objectType="CheckBox" fmlaLink="$BN$19" lockText="1"/>
</file>

<file path=xl/ctrlProps/ctrlProp52.xml><?xml version="1.0" encoding="utf-8"?>
<formControlPr xmlns="http://schemas.microsoft.com/office/spreadsheetml/2009/9/main" objectType="CheckBox" fmlaLink="$BN$18" lockText="1"/>
</file>

<file path=xl/ctrlProps/ctrlProp53.xml><?xml version="1.0" encoding="utf-8"?>
<formControlPr xmlns="http://schemas.microsoft.com/office/spreadsheetml/2009/9/main" objectType="CheckBox" fmlaLink="$BN$18" lockText="1"/>
</file>

<file path=xl/ctrlProps/ctrlProp54.xml><?xml version="1.0" encoding="utf-8"?>
<formControlPr xmlns="http://schemas.microsoft.com/office/spreadsheetml/2009/9/main" objectType="CheckBox" fmlaLink="$BN$18" lockText="1"/>
</file>

<file path=xl/ctrlProps/ctrlProp55.xml><?xml version="1.0" encoding="utf-8"?>
<formControlPr xmlns="http://schemas.microsoft.com/office/spreadsheetml/2009/9/main" objectType="CheckBox" fmlaLink="$BN$36" lockText="1"/>
</file>

<file path=xl/ctrlProps/ctrlProp56.xml><?xml version="1.0" encoding="utf-8"?>
<formControlPr xmlns="http://schemas.microsoft.com/office/spreadsheetml/2009/9/main" objectType="CheckBox" fmlaLink="$BN$18" lockText="1"/>
</file>

<file path=xl/ctrlProps/ctrlProp57.xml><?xml version="1.0" encoding="utf-8"?>
<formControlPr xmlns="http://schemas.microsoft.com/office/spreadsheetml/2009/9/main" objectType="CheckBox" fmlaLink="$BN$37" lockText="1"/>
</file>

<file path=xl/ctrlProps/ctrlProp58.xml><?xml version="1.0" encoding="utf-8"?>
<formControlPr xmlns="http://schemas.microsoft.com/office/spreadsheetml/2009/9/main" objectType="CheckBox" fmlaLink="$BN$40" lockText="1"/>
</file>

<file path=xl/ctrlProps/ctrlProp59.xml><?xml version="1.0" encoding="utf-8"?>
<formControlPr xmlns="http://schemas.microsoft.com/office/spreadsheetml/2009/9/main" objectType="CheckBox" fmlaLink="$BN$41" lockText="1"/>
</file>

<file path=xl/ctrlProps/ctrlProp6.xml><?xml version="1.0" encoding="utf-8"?>
<formControlPr xmlns="http://schemas.microsoft.com/office/spreadsheetml/2009/9/main" objectType="CheckBox" fmlaLink="$BN$24" lockText="1"/>
</file>

<file path=xl/ctrlProps/ctrlProp60.xml><?xml version="1.0" encoding="utf-8"?>
<formControlPr xmlns="http://schemas.microsoft.com/office/spreadsheetml/2009/9/main" objectType="CheckBox" fmlaLink="$BN$53" lockText="1"/>
</file>

<file path=xl/ctrlProps/ctrlProp61.xml><?xml version="1.0" encoding="utf-8"?>
<formControlPr xmlns="http://schemas.microsoft.com/office/spreadsheetml/2009/9/main" objectType="CheckBox" fmlaLink="$BN$66" lockText="1"/>
</file>

<file path=xl/ctrlProps/ctrlProp62.xml><?xml version="1.0" encoding="utf-8"?>
<formControlPr xmlns="http://schemas.microsoft.com/office/spreadsheetml/2009/9/main" objectType="CheckBox" fmlaLink="$BN$51" lockText="1"/>
</file>

<file path=xl/ctrlProps/ctrlProp63.xml><?xml version="1.0" encoding="utf-8"?>
<formControlPr xmlns="http://schemas.microsoft.com/office/spreadsheetml/2009/9/main" objectType="CheckBox" fmlaLink="$BN$55" lockText="1"/>
</file>

<file path=xl/ctrlProps/ctrlProp64.xml><?xml version="1.0" encoding="utf-8"?>
<formControlPr xmlns="http://schemas.microsoft.com/office/spreadsheetml/2009/9/main" objectType="CheckBox" fmlaLink="$BN$65" lockText="1"/>
</file>

<file path=xl/ctrlProps/ctrlProp65.xml><?xml version="1.0" encoding="utf-8"?>
<formControlPr xmlns="http://schemas.microsoft.com/office/spreadsheetml/2009/9/main" objectType="CheckBox" fmlaLink="$BN$64" lockText="1"/>
</file>

<file path=xl/ctrlProps/ctrlProp66.xml><?xml version="1.0" encoding="utf-8"?>
<formControlPr xmlns="http://schemas.microsoft.com/office/spreadsheetml/2009/9/main" objectType="CheckBox" fmlaLink="$BN$67" lockText="1"/>
</file>

<file path=xl/ctrlProps/ctrlProp67.xml><?xml version="1.0" encoding="utf-8"?>
<formControlPr xmlns="http://schemas.microsoft.com/office/spreadsheetml/2009/9/main" objectType="CheckBox" fmlaLink="$BN$58" lockText="1"/>
</file>

<file path=xl/ctrlProps/ctrlProp68.xml><?xml version="1.0" encoding="utf-8"?>
<formControlPr xmlns="http://schemas.microsoft.com/office/spreadsheetml/2009/9/main" objectType="CheckBox" fmlaLink="$BN$52" lockText="1"/>
</file>

<file path=xl/ctrlProps/ctrlProp69.xml><?xml version="1.0" encoding="utf-8"?>
<formControlPr xmlns="http://schemas.microsoft.com/office/spreadsheetml/2009/9/main" objectType="CheckBox" fmlaLink="$BN$54" lockText="1"/>
</file>

<file path=xl/ctrlProps/ctrlProp7.xml><?xml version="1.0" encoding="utf-8"?>
<formControlPr xmlns="http://schemas.microsoft.com/office/spreadsheetml/2009/9/main" objectType="CheckBox" fmlaLink="$BN$25" lockText="1"/>
</file>

<file path=xl/ctrlProps/ctrlProp70.xml><?xml version="1.0" encoding="utf-8"?>
<formControlPr xmlns="http://schemas.microsoft.com/office/spreadsheetml/2009/9/main" objectType="CheckBox" fmlaLink="$BN$59" lockText="1"/>
</file>

<file path=xl/ctrlProps/ctrlProp71.xml><?xml version="1.0" encoding="utf-8"?>
<formControlPr xmlns="http://schemas.microsoft.com/office/spreadsheetml/2009/9/main" objectType="CheckBox" fmlaLink="$BN$60" lockText="1"/>
</file>

<file path=xl/ctrlProps/ctrlProp72.xml><?xml version="1.0" encoding="utf-8"?>
<formControlPr xmlns="http://schemas.microsoft.com/office/spreadsheetml/2009/9/main" objectType="CheckBox" fmlaLink="$BN$50" lockText="1"/>
</file>

<file path=xl/ctrlProps/ctrlProp73.xml><?xml version="1.0" encoding="utf-8"?>
<formControlPr xmlns="http://schemas.microsoft.com/office/spreadsheetml/2009/9/main" objectType="CheckBox" fmlaLink="$BN$57" lockText="1"/>
</file>

<file path=xl/ctrlProps/ctrlProp74.xml><?xml version="1.0" encoding="utf-8"?>
<formControlPr xmlns="http://schemas.microsoft.com/office/spreadsheetml/2009/9/main" objectType="CheckBox" fmlaLink="$BN$56" lockText="1"/>
</file>

<file path=xl/ctrlProps/ctrlProp75.xml><?xml version="1.0" encoding="utf-8"?>
<formControlPr xmlns="http://schemas.microsoft.com/office/spreadsheetml/2009/9/main" objectType="CheckBox" fmlaLink="$BN$58" lockText="1"/>
</file>

<file path=xl/ctrlProps/ctrlProp76.xml><?xml version="1.0" encoding="utf-8"?>
<formControlPr xmlns="http://schemas.microsoft.com/office/spreadsheetml/2009/9/main" objectType="CheckBox" fmlaLink="$BN$59" lockText="1"/>
</file>

<file path=xl/ctrlProps/ctrlProp77.xml><?xml version="1.0" encoding="utf-8"?>
<formControlPr xmlns="http://schemas.microsoft.com/office/spreadsheetml/2009/9/main" objectType="CheckBox" fmlaLink="$BN$60" lockText="1"/>
</file>

<file path=xl/ctrlProps/ctrlProp78.xml><?xml version="1.0" encoding="utf-8"?>
<formControlPr xmlns="http://schemas.microsoft.com/office/spreadsheetml/2009/9/main" objectType="CheckBox" fmlaLink="$BN$51" lockText="1"/>
</file>

<file path=xl/ctrlProps/ctrlProp79.xml><?xml version="1.0" encoding="utf-8"?>
<formControlPr xmlns="http://schemas.microsoft.com/office/spreadsheetml/2009/9/main" objectType="CheckBox" fmlaLink="$BN$52" lockText="1"/>
</file>

<file path=xl/ctrlProps/ctrlProp8.xml><?xml version="1.0" encoding="utf-8"?>
<formControlPr xmlns="http://schemas.microsoft.com/office/spreadsheetml/2009/9/main" objectType="CheckBox" fmlaLink="$BN$26" lockText="1"/>
</file>

<file path=xl/ctrlProps/ctrlProp80.xml><?xml version="1.0" encoding="utf-8"?>
<formControlPr xmlns="http://schemas.microsoft.com/office/spreadsheetml/2009/9/main" objectType="CheckBox" fmlaLink="$BN$53" lockText="1"/>
</file>

<file path=xl/ctrlProps/ctrlProp81.xml><?xml version="1.0" encoding="utf-8"?>
<formControlPr xmlns="http://schemas.microsoft.com/office/spreadsheetml/2009/9/main" objectType="CheckBox" fmlaLink="$BN$54" lockText="1"/>
</file>

<file path=xl/ctrlProps/ctrlProp82.xml><?xml version="1.0" encoding="utf-8"?>
<formControlPr xmlns="http://schemas.microsoft.com/office/spreadsheetml/2009/9/main" objectType="CheckBox" fmlaLink="$BN$55" lockText="1"/>
</file>

<file path=xl/ctrlProps/ctrlProp83.xml><?xml version="1.0" encoding="utf-8"?>
<formControlPr xmlns="http://schemas.microsoft.com/office/spreadsheetml/2009/9/main" objectType="CheckBox" fmlaLink="$BN$56" lockText="1"/>
</file>

<file path=xl/ctrlProps/ctrlProp84.xml><?xml version="1.0" encoding="utf-8"?>
<formControlPr xmlns="http://schemas.microsoft.com/office/spreadsheetml/2009/9/main" objectType="CheckBox" fmlaLink="$BB$16" lockText="1" noThreeD="1"/>
</file>

<file path=xl/ctrlProps/ctrlProp85.xml><?xml version="1.0" encoding="utf-8"?>
<formControlPr xmlns="http://schemas.microsoft.com/office/spreadsheetml/2009/9/main" objectType="CheckBox" fmlaLink="$BB$18" lockText="1" noThreeD="1"/>
</file>

<file path=xl/ctrlProps/ctrlProp86.xml><?xml version="1.0" encoding="utf-8"?>
<formControlPr xmlns="http://schemas.microsoft.com/office/spreadsheetml/2009/9/main" objectType="Radio" firstButton="1" fmlaLink="$AZ$3" lockText="1" noThreeD="1"/>
</file>

<file path=xl/ctrlProps/ctrlProp87.xml><?xml version="1.0" encoding="utf-8"?>
<formControlPr xmlns="http://schemas.microsoft.com/office/spreadsheetml/2009/9/main" objectType="CheckBox" fmlaLink="$BB$17" lockText="1" noThreeD="1"/>
</file>

<file path=xl/ctrlProps/ctrlProp88.xml><?xml version="1.0" encoding="utf-8"?>
<formControlPr xmlns="http://schemas.microsoft.com/office/spreadsheetml/2009/9/main" objectType="Radio" checked="Checked" lockText="1" noThreeD="1"/>
</file>

<file path=xl/ctrlProps/ctrlProp9.xml><?xml version="1.0" encoding="utf-8"?>
<formControlPr xmlns="http://schemas.microsoft.com/office/spreadsheetml/2009/9/main" objectType="CheckBox" fmlaLink="$BN$27" lockText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19</xdr:row>
          <xdr:rowOff>28575</xdr:rowOff>
        </xdr:from>
        <xdr:to>
          <xdr:col>1</xdr:col>
          <xdr:colOff>342900</xdr:colOff>
          <xdr:row>20</xdr:row>
          <xdr:rowOff>47625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20</xdr:row>
          <xdr:rowOff>28575</xdr:rowOff>
        </xdr:from>
        <xdr:to>
          <xdr:col>1</xdr:col>
          <xdr:colOff>342900</xdr:colOff>
          <xdr:row>21</xdr:row>
          <xdr:rowOff>47625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21</xdr:row>
          <xdr:rowOff>38100</xdr:rowOff>
        </xdr:from>
        <xdr:to>
          <xdr:col>1</xdr:col>
          <xdr:colOff>342900</xdr:colOff>
          <xdr:row>22</xdr:row>
          <xdr:rowOff>47625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22</xdr:row>
          <xdr:rowOff>28575</xdr:rowOff>
        </xdr:from>
        <xdr:to>
          <xdr:col>1</xdr:col>
          <xdr:colOff>342900</xdr:colOff>
          <xdr:row>23</xdr:row>
          <xdr:rowOff>47625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23</xdr:row>
          <xdr:rowOff>38100</xdr:rowOff>
        </xdr:from>
        <xdr:to>
          <xdr:col>1</xdr:col>
          <xdr:colOff>342900</xdr:colOff>
          <xdr:row>24</xdr:row>
          <xdr:rowOff>47625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24</xdr:row>
          <xdr:rowOff>38100</xdr:rowOff>
        </xdr:from>
        <xdr:to>
          <xdr:col>1</xdr:col>
          <xdr:colOff>333375</xdr:colOff>
          <xdr:row>25</xdr:row>
          <xdr:rowOff>47625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25</xdr:row>
          <xdr:rowOff>28575</xdr:rowOff>
        </xdr:from>
        <xdr:to>
          <xdr:col>1</xdr:col>
          <xdr:colOff>342900</xdr:colOff>
          <xdr:row>26</xdr:row>
          <xdr:rowOff>47625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26</xdr:row>
          <xdr:rowOff>28575</xdr:rowOff>
        </xdr:from>
        <xdr:to>
          <xdr:col>1</xdr:col>
          <xdr:colOff>342900</xdr:colOff>
          <xdr:row>27</xdr:row>
          <xdr:rowOff>47625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27</xdr:row>
          <xdr:rowOff>38100</xdr:rowOff>
        </xdr:from>
        <xdr:to>
          <xdr:col>2</xdr:col>
          <xdr:colOff>0</xdr:colOff>
          <xdr:row>28</xdr:row>
          <xdr:rowOff>47625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28</xdr:row>
          <xdr:rowOff>28575</xdr:rowOff>
        </xdr:from>
        <xdr:to>
          <xdr:col>1</xdr:col>
          <xdr:colOff>342900</xdr:colOff>
          <xdr:row>29</xdr:row>
          <xdr:rowOff>47625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35</xdr:row>
          <xdr:rowOff>28575</xdr:rowOff>
        </xdr:from>
        <xdr:to>
          <xdr:col>1</xdr:col>
          <xdr:colOff>361950</xdr:colOff>
          <xdr:row>36</xdr:row>
          <xdr:rowOff>47625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95250</xdr:colOff>
          <xdr:row>44</xdr:row>
          <xdr:rowOff>200025</xdr:rowOff>
        </xdr:from>
        <xdr:to>
          <xdr:col>2</xdr:col>
          <xdr:colOff>123825</xdr:colOff>
          <xdr:row>46</xdr:row>
          <xdr:rowOff>9525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95250</xdr:colOff>
          <xdr:row>46</xdr:row>
          <xdr:rowOff>200025</xdr:rowOff>
        </xdr:from>
        <xdr:to>
          <xdr:col>2</xdr:col>
          <xdr:colOff>123825</xdr:colOff>
          <xdr:row>48</xdr:row>
          <xdr:rowOff>9525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18</xdr:row>
          <xdr:rowOff>38100</xdr:rowOff>
        </xdr:from>
        <xdr:to>
          <xdr:col>1</xdr:col>
          <xdr:colOff>342900</xdr:colOff>
          <xdr:row>19</xdr:row>
          <xdr:rowOff>47625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19</xdr:row>
          <xdr:rowOff>38100</xdr:rowOff>
        </xdr:from>
        <xdr:to>
          <xdr:col>1</xdr:col>
          <xdr:colOff>342900</xdr:colOff>
          <xdr:row>20</xdr:row>
          <xdr:rowOff>47625</xdr:rowOff>
        </xdr:to>
        <xdr:sp macro="" textlink="">
          <xdr:nvSpPr>
            <xdr:cNvPr id="1065" name="Check Box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20</xdr:row>
          <xdr:rowOff>38100</xdr:rowOff>
        </xdr:from>
        <xdr:to>
          <xdr:col>1</xdr:col>
          <xdr:colOff>342900</xdr:colOff>
          <xdr:row>21</xdr:row>
          <xdr:rowOff>47625</xdr:rowOff>
        </xdr:to>
        <xdr:sp macro="" textlink="">
          <xdr:nvSpPr>
            <xdr:cNvPr id="1066" name="Check Box 42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21</xdr:row>
          <xdr:rowOff>38100</xdr:rowOff>
        </xdr:from>
        <xdr:to>
          <xdr:col>1</xdr:col>
          <xdr:colOff>342900</xdr:colOff>
          <xdr:row>22</xdr:row>
          <xdr:rowOff>47625</xdr:rowOff>
        </xdr:to>
        <xdr:sp macro="" textlink="">
          <xdr:nvSpPr>
            <xdr:cNvPr id="1067" name="Check Box 43" hidden="1">
              <a:extLst>
                <a:ext uri="{63B3BB69-23CF-44E3-9099-C40C66FF867C}">
                  <a14:compatExt spid="_x0000_s1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22</xdr:row>
          <xdr:rowOff>38100</xdr:rowOff>
        </xdr:from>
        <xdr:to>
          <xdr:col>1</xdr:col>
          <xdr:colOff>342900</xdr:colOff>
          <xdr:row>23</xdr:row>
          <xdr:rowOff>47625</xdr:rowOff>
        </xdr:to>
        <xdr:sp macro="" textlink="">
          <xdr:nvSpPr>
            <xdr:cNvPr id="1068" name="Check Box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23</xdr:row>
          <xdr:rowOff>38100</xdr:rowOff>
        </xdr:from>
        <xdr:to>
          <xdr:col>1</xdr:col>
          <xdr:colOff>342900</xdr:colOff>
          <xdr:row>24</xdr:row>
          <xdr:rowOff>47625</xdr:rowOff>
        </xdr:to>
        <xdr:sp macro="" textlink="">
          <xdr:nvSpPr>
            <xdr:cNvPr id="1069" name="Check Box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24</xdr:row>
          <xdr:rowOff>38100</xdr:rowOff>
        </xdr:from>
        <xdr:to>
          <xdr:col>1</xdr:col>
          <xdr:colOff>342900</xdr:colOff>
          <xdr:row>25</xdr:row>
          <xdr:rowOff>47625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25</xdr:row>
          <xdr:rowOff>38100</xdr:rowOff>
        </xdr:from>
        <xdr:to>
          <xdr:col>1</xdr:col>
          <xdr:colOff>342900</xdr:colOff>
          <xdr:row>26</xdr:row>
          <xdr:rowOff>47625</xdr:rowOff>
        </xdr:to>
        <xdr:sp macro="" textlink="">
          <xdr:nvSpPr>
            <xdr:cNvPr id="1071" name="Check Box 47" hidden="1">
              <a:extLst>
                <a:ext uri="{63B3BB69-23CF-44E3-9099-C40C66FF867C}">
                  <a14:compatExt spid="_x0000_s1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26</xdr:row>
          <xdr:rowOff>38100</xdr:rowOff>
        </xdr:from>
        <xdr:to>
          <xdr:col>1</xdr:col>
          <xdr:colOff>342900</xdr:colOff>
          <xdr:row>27</xdr:row>
          <xdr:rowOff>47625</xdr:rowOff>
        </xdr:to>
        <xdr:sp macro="" textlink="">
          <xdr:nvSpPr>
            <xdr:cNvPr id="1072" name="Check Box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27</xdr:row>
          <xdr:rowOff>38100</xdr:rowOff>
        </xdr:from>
        <xdr:to>
          <xdr:col>1</xdr:col>
          <xdr:colOff>342900</xdr:colOff>
          <xdr:row>28</xdr:row>
          <xdr:rowOff>47625</xdr:rowOff>
        </xdr:to>
        <xdr:sp macro="" textlink="">
          <xdr:nvSpPr>
            <xdr:cNvPr id="1073" name="Check Box 49" hidden="1">
              <a:extLst>
                <a:ext uri="{63B3BB69-23CF-44E3-9099-C40C66FF867C}">
                  <a14:compatExt spid="_x0000_s1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28</xdr:row>
          <xdr:rowOff>38100</xdr:rowOff>
        </xdr:from>
        <xdr:to>
          <xdr:col>1</xdr:col>
          <xdr:colOff>342900</xdr:colOff>
          <xdr:row>29</xdr:row>
          <xdr:rowOff>47625</xdr:rowOff>
        </xdr:to>
        <xdr:sp macro="" textlink="">
          <xdr:nvSpPr>
            <xdr:cNvPr id="1074" name="Check Box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29</xdr:row>
          <xdr:rowOff>38100</xdr:rowOff>
        </xdr:from>
        <xdr:to>
          <xdr:col>1</xdr:col>
          <xdr:colOff>342900</xdr:colOff>
          <xdr:row>30</xdr:row>
          <xdr:rowOff>47625</xdr:rowOff>
        </xdr:to>
        <xdr:sp macro="" textlink="">
          <xdr:nvSpPr>
            <xdr:cNvPr id="1075" name="Check Box 51" hidden="1">
              <a:extLst>
                <a:ext uri="{63B3BB69-23CF-44E3-9099-C40C66FF867C}">
                  <a14:compatExt spid="_x0000_s1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30</xdr:row>
          <xdr:rowOff>38100</xdr:rowOff>
        </xdr:from>
        <xdr:to>
          <xdr:col>1</xdr:col>
          <xdr:colOff>342900</xdr:colOff>
          <xdr:row>31</xdr:row>
          <xdr:rowOff>47625</xdr:rowOff>
        </xdr:to>
        <xdr:sp macro="" textlink="">
          <xdr:nvSpPr>
            <xdr:cNvPr id="1076" name="Check Box 52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31</xdr:row>
          <xdr:rowOff>38100</xdr:rowOff>
        </xdr:from>
        <xdr:to>
          <xdr:col>1</xdr:col>
          <xdr:colOff>342900</xdr:colOff>
          <xdr:row>32</xdr:row>
          <xdr:rowOff>47625</xdr:rowOff>
        </xdr:to>
        <xdr:sp macro="" textlink="">
          <xdr:nvSpPr>
            <xdr:cNvPr id="1077" name="Check Box 53" hidden="1">
              <a:extLst>
                <a:ext uri="{63B3BB69-23CF-44E3-9099-C40C66FF867C}">
                  <a14:compatExt spid="_x0000_s1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32</xdr:row>
          <xdr:rowOff>38100</xdr:rowOff>
        </xdr:from>
        <xdr:to>
          <xdr:col>1</xdr:col>
          <xdr:colOff>342900</xdr:colOff>
          <xdr:row>33</xdr:row>
          <xdr:rowOff>47625</xdr:rowOff>
        </xdr:to>
        <xdr:sp macro="" textlink="">
          <xdr:nvSpPr>
            <xdr:cNvPr id="1078" name="Check Box 54" hidden="1">
              <a:extLst>
                <a:ext uri="{63B3BB69-23CF-44E3-9099-C40C66FF867C}">
                  <a14:compatExt spid="_x0000_s1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33</xdr:row>
          <xdr:rowOff>38100</xdr:rowOff>
        </xdr:from>
        <xdr:to>
          <xdr:col>1</xdr:col>
          <xdr:colOff>342900</xdr:colOff>
          <xdr:row>34</xdr:row>
          <xdr:rowOff>47625</xdr:rowOff>
        </xdr:to>
        <xdr:sp macro="" textlink="">
          <xdr:nvSpPr>
            <xdr:cNvPr id="1079" name="Check Box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34</xdr:row>
          <xdr:rowOff>38100</xdr:rowOff>
        </xdr:from>
        <xdr:to>
          <xdr:col>1</xdr:col>
          <xdr:colOff>342900</xdr:colOff>
          <xdr:row>35</xdr:row>
          <xdr:rowOff>47625</xdr:rowOff>
        </xdr:to>
        <xdr:sp macro="" textlink="">
          <xdr:nvSpPr>
            <xdr:cNvPr id="1080" name="Check Box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35</xdr:row>
          <xdr:rowOff>38100</xdr:rowOff>
        </xdr:from>
        <xdr:to>
          <xdr:col>1</xdr:col>
          <xdr:colOff>342900</xdr:colOff>
          <xdr:row>36</xdr:row>
          <xdr:rowOff>47625</xdr:rowOff>
        </xdr:to>
        <xdr:sp macro="" textlink="">
          <xdr:nvSpPr>
            <xdr:cNvPr id="1081" name="Check Box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36</xdr:row>
          <xdr:rowOff>38100</xdr:rowOff>
        </xdr:from>
        <xdr:to>
          <xdr:col>1</xdr:col>
          <xdr:colOff>342900</xdr:colOff>
          <xdr:row>37</xdr:row>
          <xdr:rowOff>47625</xdr:rowOff>
        </xdr:to>
        <xdr:sp macro="" textlink="">
          <xdr:nvSpPr>
            <xdr:cNvPr id="1082" name="Check Box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37</xdr:row>
          <xdr:rowOff>38100</xdr:rowOff>
        </xdr:from>
        <xdr:to>
          <xdr:col>1</xdr:col>
          <xdr:colOff>342900</xdr:colOff>
          <xdr:row>38</xdr:row>
          <xdr:rowOff>47625</xdr:rowOff>
        </xdr:to>
        <xdr:sp macro="" textlink="">
          <xdr:nvSpPr>
            <xdr:cNvPr id="1083" name="Check Box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19</xdr:row>
          <xdr:rowOff>38100</xdr:rowOff>
        </xdr:from>
        <xdr:to>
          <xdr:col>1</xdr:col>
          <xdr:colOff>342900</xdr:colOff>
          <xdr:row>20</xdr:row>
          <xdr:rowOff>47625</xdr:rowOff>
        </xdr:to>
        <xdr:sp macro="" textlink="">
          <xdr:nvSpPr>
            <xdr:cNvPr id="1084" name="Check Box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20</xdr:row>
          <xdr:rowOff>38100</xdr:rowOff>
        </xdr:from>
        <xdr:to>
          <xdr:col>1</xdr:col>
          <xdr:colOff>342900</xdr:colOff>
          <xdr:row>21</xdr:row>
          <xdr:rowOff>47625</xdr:rowOff>
        </xdr:to>
        <xdr:sp macro="" textlink="">
          <xdr:nvSpPr>
            <xdr:cNvPr id="1085" name="Check Box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21</xdr:row>
          <xdr:rowOff>38100</xdr:rowOff>
        </xdr:from>
        <xdr:to>
          <xdr:col>1</xdr:col>
          <xdr:colOff>342900</xdr:colOff>
          <xdr:row>22</xdr:row>
          <xdr:rowOff>47625</xdr:rowOff>
        </xdr:to>
        <xdr:sp macro="" textlink="">
          <xdr:nvSpPr>
            <xdr:cNvPr id="1086" name="Check Box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22</xdr:row>
          <xdr:rowOff>38100</xdr:rowOff>
        </xdr:from>
        <xdr:to>
          <xdr:col>1</xdr:col>
          <xdr:colOff>342900</xdr:colOff>
          <xdr:row>23</xdr:row>
          <xdr:rowOff>47625</xdr:rowOff>
        </xdr:to>
        <xdr:sp macro="" textlink="">
          <xdr:nvSpPr>
            <xdr:cNvPr id="1087" name="Check Box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23</xdr:row>
          <xdr:rowOff>38100</xdr:rowOff>
        </xdr:from>
        <xdr:to>
          <xdr:col>1</xdr:col>
          <xdr:colOff>342900</xdr:colOff>
          <xdr:row>24</xdr:row>
          <xdr:rowOff>47625</xdr:rowOff>
        </xdr:to>
        <xdr:sp macro="" textlink="">
          <xdr:nvSpPr>
            <xdr:cNvPr id="1088" name="Check Box 64" hidden="1">
              <a:extLst>
                <a:ext uri="{63B3BB69-23CF-44E3-9099-C40C66FF867C}">
                  <a14:compatExt spid="_x0000_s1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24</xdr:row>
          <xdr:rowOff>38100</xdr:rowOff>
        </xdr:from>
        <xdr:to>
          <xdr:col>1</xdr:col>
          <xdr:colOff>342900</xdr:colOff>
          <xdr:row>25</xdr:row>
          <xdr:rowOff>47625</xdr:rowOff>
        </xdr:to>
        <xdr:sp macro="" textlink="">
          <xdr:nvSpPr>
            <xdr:cNvPr id="1089" name="Check Box 65" hidden="1">
              <a:extLst>
                <a:ext uri="{63B3BB69-23CF-44E3-9099-C40C66FF867C}">
                  <a14:compatExt spid="_x0000_s1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25</xdr:row>
          <xdr:rowOff>38100</xdr:rowOff>
        </xdr:from>
        <xdr:to>
          <xdr:col>1</xdr:col>
          <xdr:colOff>342900</xdr:colOff>
          <xdr:row>26</xdr:row>
          <xdr:rowOff>47625</xdr:rowOff>
        </xdr:to>
        <xdr:sp macro="" textlink="">
          <xdr:nvSpPr>
            <xdr:cNvPr id="1090" name="Check Box 66" hidden="1">
              <a:extLst>
                <a:ext uri="{63B3BB69-23CF-44E3-9099-C40C66FF867C}">
                  <a14:compatExt spid="_x0000_s1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26</xdr:row>
          <xdr:rowOff>38100</xdr:rowOff>
        </xdr:from>
        <xdr:to>
          <xdr:col>1</xdr:col>
          <xdr:colOff>342900</xdr:colOff>
          <xdr:row>27</xdr:row>
          <xdr:rowOff>47625</xdr:rowOff>
        </xdr:to>
        <xdr:sp macro="" textlink="">
          <xdr:nvSpPr>
            <xdr:cNvPr id="1091" name="Check Box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27</xdr:row>
          <xdr:rowOff>38100</xdr:rowOff>
        </xdr:from>
        <xdr:to>
          <xdr:col>1</xdr:col>
          <xdr:colOff>342900</xdr:colOff>
          <xdr:row>28</xdr:row>
          <xdr:rowOff>47625</xdr:rowOff>
        </xdr:to>
        <xdr:sp macro="" textlink="">
          <xdr:nvSpPr>
            <xdr:cNvPr id="1092" name="Check Box 68" hidden="1">
              <a:extLst>
                <a:ext uri="{63B3BB69-23CF-44E3-9099-C40C66FF867C}">
                  <a14:compatExt spid="_x0000_s1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28</xdr:row>
          <xdr:rowOff>38100</xdr:rowOff>
        </xdr:from>
        <xdr:to>
          <xdr:col>1</xdr:col>
          <xdr:colOff>342900</xdr:colOff>
          <xdr:row>29</xdr:row>
          <xdr:rowOff>47625</xdr:rowOff>
        </xdr:to>
        <xdr:sp macro="" textlink="">
          <xdr:nvSpPr>
            <xdr:cNvPr id="1093" name="Check Box 69" hidden="1">
              <a:extLst>
                <a:ext uri="{63B3BB69-23CF-44E3-9099-C40C66FF867C}">
                  <a14:compatExt spid="_x0000_s1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29</xdr:row>
          <xdr:rowOff>38100</xdr:rowOff>
        </xdr:from>
        <xdr:to>
          <xdr:col>1</xdr:col>
          <xdr:colOff>342900</xdr:colOff>
          <xdr:row>30</xdr:row>
          <xdr:rowOff>47625</xdr:rowOff>
        </xdr:to>
        <xdr:sp macro="" textlink="">
          <xdr:nvSpPr>
            <xdr:cNvPr id="1094" name="Check Box 70" hidden="1">
              <a:extLst>
                <a:ext uri="{63B3BB69-23CF-44E3-9099-C40C66FF867C}">
                  <a14:compatExt spid="_x0000_s1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30</xdr:row>
          <xdr:rowOff>38100</xdr:rowOff>
        </xdr:from>
        <xdr:to>
          <xdr:col>1</xdr:col>
          <xdr:colOff>342900</xdr:colOff>
          <xdr:row>31</xdr:row>
          <xdr:rowOff>47625</xdr:rowOff>
        </xdr:to>
        <xdr:sp macro="" textlink="">
          <xdr:nvSpPr>
            <xdr:cNvPr id="1095" name="Check Box 71" hidden="1">
              <a:extLst>
                <a:ext uri="{63B3BB69-23CF-44E3-9099-C40C66FF867C}">
                  <a14:compatExt spid="_x0000_s1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31</xdr:row>
          <xdr:rowOff>38100</xdr:rowOff>
        </xdr:from>
        <xdr:to>
          <xdr:col>1</xdr:col>
          <xdr:colOff>342900</xdr:colOff>
          <xdr:row>32</xdr:row>
          <xdr:rowOff>47625</xdr:rowOff>
        </xdr:to>
        <xdr:sp macro="" textlink="">
          <xdr:nvSpPr>
            <xdr:cNvPr id="1096" name="Check Box 72" hidden="1">
              <a:extLst>
                <a:ext uri="{63B3BB69-23CF-44E3-9099-C40C66FF867C}">
                  <a14:compatExt spid="_x0000_s1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32</xdr:row>
          <xdr:rowOff>38100</xdr:rowOff>
        </xdr:from>
        <xdr:to>
          <xdr:col>1</xdr:col>
          <xdr:colOff>342900</xdr:colOff>
          <xdr:row>33</xdr:row>
          <xdr:rowOff>47625</xdr:rowOff>
        </xdr:to>
        <xdr:sp macro="" textlink="">
          <xdr:nvSpPr>
            <xdr:cNvPr id="1097" name="Check Box 73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33</xdr:row>
          <xdr:rowOff>38100</xdr:rowOff>
        </xdr:from>
        <xdr:to>
          <xdr:col>1</xdr:col>
          <xdr:colOff>342900</xdr:colOff>
          <xdr:row>34</xdr:row>
          <xdr:rowOff>47625</xdr:rowOff>
        </xdr:to>
        <xdr:sp macro="" textlink="">
          <xdr:nvSpPr>
            <xdr:cNvPr id="1098" name="Check Box 74" hidden="1">
              <a:extLst>
                <a:ext uri="{63B3BB69-23CF-44E3-9099-C40C66FF867C}">
                  <a14:compatExt spid="_x0000_s1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34</xdr:row>
          <xdr:rowOff>38100</xdr:rowOff>
        </xdr:from>
        <xdr:to>
          <xdr:col>1</xdr:col>
          <xdr:colOff>342900</xdr:colOff>
          <xdr:row>35</xdr:row>
          <xdr:rowOff>47625</xdr:rowOff>
        </xdr:to>
        <xdr:sp macro="" textlink="">
          <xdr:nvSpPr>
            <xdr:cNvPr id="1099" name="Check Box 75" hidden="1">
              <a:extLst>
                <a:ext uri="{63B3BB69-23CF-44E3-9099-C40C66FF867C}">
                  <a14:compatExt spid="_x0000_s1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35</xdr:row>
          <xdr:rowOff>38100</xdr:rowOff>
        </xdr:from>
        <xdr:to>
          <xdr:col>1</xdr:col>
          <xdr:colOff>342900</xdr:colOff>
          <xdr:row>36</xdr:row>
          <xdr:rowOff>47625</xdr:rowOff>
        </xdr:to>
        <xdr:sp macro="" textlink="">
          <xdr:nvSpPr>
            <xdr:cNvPr id="1100" name="Check Box 76" hidden="1">
              <a:extLst>
                <a:ext uri="{63B3BB69-23CF-44E3-9099-C40C66FF867C}">
                  <a14:compatExt spid="_x0000_s1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36</xdr:row>
          <xdr:rowOff>38100</xdr:rowOff>
        </xdr:from>
        <xdr:to>
          <xdr:col>1</xdr:col>
          <xdr:colOff>342900</xdr:colOff>
          <xdr:row>37</xdr:row>
          <xdr:rowOff>47625</xdr:rowOff>
        </xdr:to>
        <xdr:sp macro="" textlink="">
          <xdr:nvSpPr>
            <xdr:cNvPr id="1101" name="Check Box 77" hidden="1">
              <a:extLst>
                <a:ext uri="{63B3BB69-23CF-44E3-9099-C40C66FF867C}">
                  <a14:compatExt spid="_x0000_s1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37</xdr:row>
          <xdr:rowOff>38100</xdr:rowOff>
        </xdr:from>
        <xdr:to>
          <xdr:col>1</xdr:col>
          <xdr:colOff>342900</xdr:colOff>
          <xdr:row>38</xdr:row>
          <xdr:rowOff>47625</xdr:rowOff>
        </xdr:to>
        <xdr:sp macro="" textlink="">
          <xdr:nvSpPr>
            <xdr:cNvPr id="1102" name="Check Box 78" hidden="1">
              <a:extLst>
                <a:ext uri="{63B3BB69-23CF-44E3-9099-C40C66FF867C}">
                  <a14:compatExt spid="_x0000_s1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18</xdr:row>
          <xdr:rowOff>28575</xdr:rowOff>
        </xdr:from>
        <xdr:to>
          <xdr:col>1</xdr:col>
          <xdr:colOff>342900</xdr:colOff>
          <xdr:row>19</xdr:row>
          <xdr:rowOff>47625</xdr:rowOff>
        </xdr:to>
        <xdr:sp macro="" textlink="">
          <xdr:nvSpPr>
            <xdr:cNvPr id="1162" name="Check Box 138" hidden="1">
              <a:extLst>
                <a:ext uri="{63B3BB69-23CF-44E3-9099-C40C66FF867C}">
                  <a14:compatExt spid="_x0000_s1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18</xdr:row>
          <xdr:rowOff>38100</xdr:rowOff>
        </xdr:from>
        <xdr:to>
          <xdr:col>1</xdr:col>
          <xdr:colOff>342900</xdr:colOff>
          <xdr:row>19</xdr:row>
          <xdr:rowOff>47625</xdr:rowOff>
        </xdr:to>
        <xdr:sp macro="" textlink="">
          <xdr:nvSpPr>
            <xdr:cNvPr id="1163" name="Check Box 139" hidden="1">
              <a:extLst>
                <a:ext uri="{63B3BB69-23CF-44E3-9099-C40C66FF867C}">
                  <a14:compatExt spid="_x0000_s1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18</xdr:row>
          <xdr:rowOff>38100</xdr:rowOff>
        </xdr:from>
        <xdr:to>
          <xdr:col>1</xdr:col>
          <xdr:colOff>342900</xdr:colOff>
          <xdr:row>19</xdr:row>
          <xdr:rowOff>47625</xdr:rowOff>
        </xdr:to>
        <xdr:sp macro="" textlink="">
          <xdr:nvSpPr>
            <xdr:cNvPr id="1164" name="Check Box 140" hidden="1">
              <a:extLst>
                <a:ext uri="{63B3BB69-23CF-44E3-9099-C40C66FF867C}">
                  <a14:compatExt spid="_x0000_s1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37</xdr:row>
          <xdr:rowOff>38100</xdr:rowOff>
        </xdr:from>
        <xdr:to>
          <xdr:col>1</xdr:col>
          <xdr:colOff>342900</xdr:colOff>
          <xdr:row>38</xdr:row>
          <xdr:rowOff>47625</xdr:rowOff>
        </xdr:to>
        <xdr:sp macro="" textlink="">
          <xdr:nvSpPr>
            <xdr:cNvPr id="1182" name="Check Box 158" hidden="1">
              <a:extLst>
                <a:ext uri="{63B3BB69-23CF-44E3-9099-C40C66FF867C}">
                  <a14:compatExt spid="_x0000_s1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37</xdr:row>
          <xdr:rowOff>38100</xdr:rowOff>
        </xdr:from>
        <xdr:to>
          <xdr:col>1</xdr:col>
          <xdr:colOff>342900</xdr:colOff>
          <xdr:row>38</xdr:row>
          <xdr:rowOff>47625</xdr:rowOff>
        </xdr:to>
        <xdr:sp macro="" textlink="">
          <xdr:nvSpPr>
            <xdr:cNvPr id="1184" name="Check Box 160" hidden="1">
              <a:extLst>
                <a:ext uri="{63B3BB69-23CF-44E3-9099-C40C66FF867C}">
                  <a14:compatExt spid="_x0000_s1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37</xdr:row>
          <xdr:rowOff>38100</xdr:rowOff>
        </xdr:from>
        <xdr:to>
          <xdr:col>1</xdr:col>
          <xdr:colOff>342900</xdr:colOff>
          <xdr:row>38</xdr:row>
          <xdr:rowOff>47625</xdr:rowOff>
        </xdr:to>
        <xdr:sp macro="" textlink="">
          <xdr:nvSpPr>
            <xdr:cNvPr id="1187" name="Check Box 163" hidden="1">
              <a:extLst>
                <a:ext uri="{63B3BB69-23CF-44E3-9099-C40C66FF867C}">
                  <a14:compatExt spid="_x0000_s1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37</xdr:row>
          <xdr:rowOff>38100</xdr:rowOff>
        </xdr:from>
        <xdr:to>
          <xdr:col>1</xdr:col>
          <xdr:colOff>342900</xdr:colOff>
          <xdr:row>38</xdr:row>
          <xdr:rowOff>47625</xdr:rowOff>
        </xdr:to>
        <xdr:sp macro="" textlink="">
          <xdr:nvSpPr>
            <xdr:cNvPr id="1188" name="Check Box 164" hidden="1">
              <a:extLst>
                <a:ext uri="{63B3BB69-23CF-44E3-9099-C40C66FF867C}">
                  <a14:compatExt spid="_x0000_s1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39</xdr:row>
          <xdr:rowOff>0</xdr:rowOff>
        </xdr:from>
        <xdr:to>
          <xdr:col>2</xdr:col>
          <xdr:colOff>28575</xdr:colOff>
          <xdr:row>40</xdr:row>
          <xdr:rowOff>9525</xdr:rowOff>
        </xdr:to>
        <xdr:sp macro="" textlink="">
          <xdr:nvSpPr>
            <xdr:cNvPr id="1190" name="Check Box 166" hidden="1">
              <a:extLst>
                <a:ext uri="{63B3BB69-23CF-44E3-9099-C40C66FF867C}">
                  <a14:compatExt spid="_x0000_s1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39</xdr:row>
          <xdr:rowOff>200025</xdr:rowOff>
        </xdr:from>
        <xdr:to>
          <xdr:col>2</xdr:col>
          <xdr:colOff>28575</xdr:colOff>
          <xdr:row>41</xdr:row>
          <xdr:rowOff>0</xdr:rowOff>
        </xdr:to>
        <xdr:sp macro="" textlink="">
          <xdr:nvSpPr>
            <xdr:cNvPr id="1192" name="Check Box 168" hidden="1">
              <a:extLst>
                <a:ext uri="{63B3BB69-23CF-44E3-9099-C40C66FF867C}">
                  <a14:compatExt spid="_x0000_s1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120162</xdr:colOff>
      <xdr:row>17</xdr:row>
      <xdr:rowOff>38100</xdr:rowOff>
    </xdr:from>
    <xdr:to>
      <xdr:col>1</xdr:col>
      <xdr:colOff>222739</xdr:colOff>
      <xdr:row>17</xdr:row>
      <xdr:rowOff>171450</xdr:rowOff>
    </xdr:to>
    <xdr:pic>
      <xdr:nvPicPr>
        <xdr:cNvPr id="82" name="Picture 81" descr="Segno di spunta, tipo di carattere Segoe UI Symbol, codice carattere 2714 hex.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462" y="3571875"/>
          <a:ext cx="102577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</xdr:colOff>
          <xdr:row>62</xdr:row>
          <xdr:rowOff>200025</xdr:rowOff>
        </xdr:from>
        <xdr:to>
          <xdr:col>4</xdr:col>
          <xdr:colOff>85725</xdr:colOff>
          <xdr:row>64</xdr:row>
          <xdr:rowOff>0</xdr:rowOff>
        </xdr:to>
        <xdr:sp macro="" textlink="">
          <xdr:nvSpPr>
            <xdr:cNvPr id="1217" name="Check Box 193" hidden="1">
              <a:extLst>
                <a:ext uri="{63B3BB69-23CF-44E3-9099-C40C66FF867C}">
                  <a14:compatExt spid="_x0000_s1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95250</xdr:colOff>
          <xdr:row>49</xdr:row>
          <xdr:rowOff>0</xdr:rowOff>
        </xdr:from>
        <xdr:to>
          <xdr:col>2</xdr:col>
          <xdr:colOff>123825</xdr:colOff>
          <xdr:row>50</xdr:row>
          <xdr:rowOff>9525</xdr:rowOff>
        </xdr:to>
        <xdr:sp macro="" textlink="">
          <xdr:nvSpPr>
            <xdr:cNvPr id="1237" name="Check Box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61</xdr:row>
          <xdr:rowOff>200025</xdr:rowOff>
        </xdr:from>
        <xdr:to>
          <xdr:col>4</xdr:col>
          <xdr:colOff>95250</xdr:colOff>
          <xdr:row>63</xdr:row>
          <xdr:rowOff>9525</xdr:rowOff>
        </xdr:to>
        <xdr:sp macro="" textlink="">
          <xdr:nvSpPr>
            <xdr:cNvPr id="1238" name="Check Box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61</xdr:row>
          <xdr:rowOff>0</xdr:rowOff>
        </xdr:from>
        <xdr:to>
          <xdr:col>4</xdr:col>
          <xdr:colOff>95250</xdr:colOff>
          <xdr:row>62</xdr:row>
          <xdr:rowOff>9525</xdr:rowOff>
        </xdr:to>
        <xdr:sp macro="" textlink="">
          <xdr:nvSpPr>
            <xdr:cNvPr id="1239" name="Check Box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63</xdr:row>
          <xdr:rowOff>190500</xdr:rowOff>
        </xdr:from>
        <xdr:to>
          <xdr:col>4</xdr:col>
          <xdr:colOff>76200</xdr:colOff>
          <xdr:row>64</xdr:row>
          <xdr:rowOff>200025</xdr:rowOff>
        </xdr:to>
        <xdr:sp macro="" textlink="">
          <xdr:nvSpPr>
            <xdr:cNvPr id="1240" name="Check Box 216" hidden="1">
              <a:extLst>
                <a:ext uri="{63B3BB69-23CF-44E3-9099-C40C66FF867C}">
                  <a14:compatExt spid="_x0000_s1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55</xdr:row>
          <xdr:rowOff>0</xdr:rowOff>
        </xdr:from>
        <xdr:to>
          <xdr:col>4</xdr:col>
          <xdr:colOff>114300</xdr:colOff>
          <xdr:row>56</xdr:row>
          <xdr:rowOff>9525</xdr:rowOff>
        </xdr:to>
        <xdr:sp macro="" textlink="">
          <xdr:nvSpPr>
            <xdr:cNvPr id="1248" name="Check Box 224" hidden="1">
              <a:extLst>
                <a:ext uri="{63B3BB69-23CF-44E3-9099-C40C66FF867C}">
                  <a14:compatExt spid="_x0000_s1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1</xdr:col>
      <xdr:colOff>120162</xdr:colOff>
      <xdr:row>43</xdr:row>
      <xdr:rowOff>66675</xdr:rowOff>
    </xdr:from>
    <xdr:ext cx="102577" cy="133350"/>
    <xdr:pic>
      <xdr:nvPicPr>
        <xdr:cNvPr id="110" name="Picture 109" descr="Segno di spunta, tipo di carattere Segoe UI Symbol, codice carattere 2714 hex.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462" y="10096500"/>
          <a:ext cx="102577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120162</xdr:colOff>
      <xdr:row>60</xdr:row>
      <xdr:rowOff>19050</xdr:rowOff>
    </xdr:from>
    <xdr:ext cx="102577" cy="133350"/>
    <xdr:pic>
      <xdr:nvPicPr>
        <xdr:cNvPr id="111" name="Picture 110" descr="Segno di spunta, tipo di carattere Segoe UI Symbol, codice carattere 2714 hex.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462" y="12982575"/>
          <a:ext cx="102577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95250</xdr:colOff>
          <xdr:row>46</xdr:row>
          <xdr:rowOff>0</xdr:rowOff>
        </xdr:from>
        <xdr:to>
          <xdr:col>2</xdr:col>
          <xdr:colOff>123825</xdr:colOff>
          <xdr:row>47</xdr:row>
          <xdr:rowOff>9525</xdr:rowOff>
        </xdr:to>
        <xdr:sp macro="" textlink="">
          <xdr:nvSpPr>
            <xdr:cNvPr id="1253" name="Check Box 229" hidden="1">
              <a:extLst>
                <a:ext uri="{63B3BB69-23CF-44E3-9099-C40C66FF867C}">
                  <a14:compatExt spid="_x0000_s1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95250</xdr:colOff>
          <xdr:row>48</xdr:row>
          <xdr:rowOff>0</xdr:rowOff>
        </xdr:from>
        <xdr:to>
          <xdr:col>2</xdr:col>
          <xdr:colOff>123825</xdr:colOff>
          <xdr:row>49</xdr:row>
          <xdr:rowOff>9525</xdr:rowOff>
        </xdr:to>
        <xdr:sp macro="" textlink="">
          <xdr:nvSpPr>
            <xdr:cNvPr id="1255" name="Check Box 231" hidden="1">
              <a:extLst>
                <a:ext uri="{63B3BB69-23CF-44E3-9099-C40C66FF867C}">
                  <a14:compatExt spid="_x0000_s1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56</xdr:row>
          <xdr:rowOff>0</xdr:rowOff>
        </xdr:from>
        <xdr:to>
          <xdr:col>4</xdr:col>
          <xdr:colOff>123825</xdr:colOff>
          <xdr:row>57</xdr:row>
          <xdr:rowOff>9525</xdr:rowOff>
        </xdr:to>
        <xdr:sp macro="" textlink="">
          <xdr:nvSpPr>
            <xdr:cNvPr id="1256" name="Check Box 232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57</xdr:row>
          <xdr:rowOff>0</xdr:rowOff>
        </xdr:from>
        <xdr:to>
          <xdr:col>4</xdr:col>
          <xdr:colOff>123825</xdr:colOff>
          <xdr:row>58</xdr:row>
          <xdr:rowOff>9525</xdr:rowOff>
        </xdr:to>
        <xdr:sp macro="" textlink="">
          <xdr:nvSpPr>
            <xdr:cNvPr id="1257" name="Check Box 233" hidden="1">
              <a:extLst>
                <a:ext uri="{63B3BB69-23CF-44E3-9099-C40C66FF867C}">
                  <a14:compatExt spid="_x0000_s1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95250</xdr:colOff>
          <xdr:row>43</xdr:row>
          <xdr:rowOff>200025</xdr:rowOff>
        </xdr:from>
        <xdr:to>
          <xdr:col>2</xdr:col>
          <xdr:colOff>123825</xdr:colOff>
          <xdr:row>45</xdr:row>
          <xdr:rowOff>9525</xdr:rowOff>
        </xdr:to>
        <xdr:sp macro="" textlink="">
          <xdr:nvSpPr>
            <xdr:cNvPr id="1258" name="Check Box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53</xdr:row>
          <xdr:rowOff>200025</xdr:rowOff>
        </xdr:from>
        <xdr:to>
          <xdr:col>4</xdr:col>
          <xdr:colOff>123825</xdr:colOff>
          <xdr:row>55</xdr:row>
          <xdr:rowOff>9525</xdr:rowOff>
        </xdr:to>
        <xdr:sp macro="" textlink="">
          <xdr:nvSpPr>
            <xdr:cNvPr id="1259" name="Check Box 235" hidden="1">
              <a:extLst>
                <a:ext uri="{63B3BB69-23CF-44E3-9099-C40C66FF867C}">
                  <a14:compatExt spid="_x0000_s1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95250</xdr:colOff>
          <xdr:row>49</xdr:row>
          <xdr:rowOff>200025</xdr:rowOff>
        </xdr:from>
        <xdr:to>
          <xdr:col>2</xdr:col>
          <xdr:colOff>123825</xdr:colOff>
          <xdr:row>51</xdr:row>
          <xdr:rowOff>9525</xdr:rowOff>
        </xdr:to>
        <xdr:sp macro="" textlink="">
          <xdr:nvSpPr>
            <xdr:cNvPr id="1260" name="Check Box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54</xdr:row>
          <xdr:rowOff>200025</xdr:rowOff>
        </xdr:from>
        <xdr:to>
          <xdr:col>4</xdr:col>
          <xdr:colOff>123825</xdr:colOff>
          <xdr:row>56</xdr:row>
          <xdr:rowOff>9525</xdr:rowOff>
        </xdr:to>
        <xdr:sp macro="" textlink="">
          <xdr:nvSpPr>
            <xdr:cNvPr id="1261" name="Check Box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55</xdr:row>
          <xdr:rowOff>200025</xdr:rowOff>
        </xdr:from>
        <xdr:to>
          <xdr:col>4</xdr:col>
          <xdr:colOff>123825</xdr:colOff>
          <xdr:row>57</xdr:row>
          <xdr:rowOff>9525</xdr:rowOff>
        </xdr:to>
        <xdr:sp macro="" textlink="">
          <xdr:nvSpPr>
            <xdr:cNvPr id="1262" name="Check Box 238" hidden="1">
              <a:extLst>
                <a:ext uri="{63B3BB69-23CF-44E3-9099-C40C66FF867C}">
                  <a14:compatExt spid="_x0000_s1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56</xdr:row>
          <xdr:rowOff>200025</xdr:rowOff>
        </xdr:from>
        <xdr:to>
          <xdr:col>4</xdr:col>
          <xdr:colOff>123825</xdr:colOff>
          <xdr:row>58</xdr:row>
          <xdr:rowOff>9525</xdr:rowOff>
        </xdr:to>
        <xdr:sp macro="" textlink="">
          <xdr:nvSpPr>
            <xdr:cNvPr id="1263" name="Check Box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95250</xdr:colOff>
          <xdr:row>44</xdr:row>
          <xdr:rowOff>200025</xdr:rowOff>
        </xdr:from>
        <xdr:to>
          <xdr:col>2</xdr:col>
          <xdr:colOff>123825</xdr:colOff>
          <xdr:row>46</xdr:row>
          <xdr:rowOff>9525</xdr:rowOff>
        </xdr:to>
        <xdr:sp macro="" textlink="">
          <xdr:nvSpPr>
            <xdr:cNvPr id="1270" name="Check Box 246" hidden="1">
              <a:extLst>
                <a:ext uri="{63B3BB69-23CF-44E3-9099-C40C66FF867C}">
                  <a14:compatExt spid="_x0000_s1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95250</xdr:colOff>
          <xdr:row>45</xdr:row>
          <xdr:rowOff>200025</xdr:rowOff>
        </xdr:from>
        <xdr:to>
          <xdr:col>2</xdr:col>
          <xdr:colOff>123825</xdr:colOff>
          <xdr:row>47</xdr:row>
          <xdr:rowOff>9525</xdr:rowOff>
        </xdr:to>
        <xdr:sp macro="" textlink="">
          <xdr:nvSpPr>
            <xdr:cNvPr id="1271" name="Check Box 247" hidden="1">
              <a:extLst>
                <a:ext uri="{63B3BB69-23CF-44E3-9099-C40C66FF867C}">
                  <a14:compatExt spid="_x0000_s1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95250</xdr:colOff>
          <xdr:row>46</xdr:row>
          <xdr:rowOff>200025</xdr:rowOff>
        </xdr:from>
        <xdr:to>
          <xdr:col>2</xdr:col>
          <xdr:colOff>123825</xdr:colOff>
          <xdr:row>48</xdr:row>
          <xdr:rowOff>9525</xdr:rowOff>
        </xdr:to>
        <xdr:sp macro="" textlink="">
          <xdr:nvSpPr>
            <xdr:cNvPr id="1272" name="Check Box 248" hidden="1">
              <a:extLst>
                <a:ext uri="{63B3BB69-23CF-44E3-9099-C40C66FF867C}">
                  <a14:compatExt spid="_x0000_s1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95250</xdr:colOff>
          <xdr:row>47</xdr:row>
          <xdr:rowOff>200025</xdr:rowOff>
        </xdr:from>
        <xdr:to>
          <xdr:col>2</xdr:col>
          <xdr:colOff>123825</xdr:colOff>
          <xdr:row>49</xdr:row>
          <xdr:rowOff>9525</xdr:rowOff>
        </xdr:to>
        <xdr:sp macro="" textlink="">
          <xdr:nvSpPr>
            <xdr:cNvPr id="1273" name="Check Box 249" hidden="1">
              <a:extLst>
                <a:ext uri="{63B3BB69-23CF-44E3-9099-C40C66FF867C}">
                  <a14:compatExt spid="_x0000_s1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95250</xdr:colOff>
          <xdr:row>48</xdr:row>
          <xdr:rowOff>200025</xdr:rowOff>
        </xdr:from>
        <xdr:to>
          <xdr:col>2</xdr:col>
          <xdr:colOff>123825</xdr:colOff>
          <xdr:row>50</xdr:row>
          <xdr:rowOff>9525</xdr:rowOff>
        </xdr:to>
        <xdr:sp macro="" textlink="">
          <xdr:nvSpPr>
            <xdr:cNvPr id="1274" name="Check Box 250" hidden="1">
              <a:extLst>
                <a:ext uri="{63B3BB69-23CF-44E3-9099-C40C66FF867C}">
                  <a14:compatExt spid="_x0000_s1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95250</xdr:colOff>
          <xdr:row>49</xdr:row>
          <xdr:rowOff>200025</xdr:rowOff>
        </xdr:from>
        <xdr:to>
          <xdr:col>2</xdr:col>
          <xdr:colOff>123825</xdr:colOff>
          <xdr:row>51</xdr:row>
          <xdr:rowOff>9525</xdr:rowOff>
        </xdr:to>
        <xdr:sp macro="" textlink="">
          <xdr:nvSpPr>
            <xdr:cNvPr id="1275" name="Check Box 251" hidden="1">
              <a:extLst>
                <a:ext uri="{63B3BB69-23CF-44E3-9099-C40C66FF867C}">
                  <a14:compatExt spid="_x0000_s1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3</xdr:col>
      <xdr:colOff>120162</xdr:colOff>
      <xdr:row>53</xdr:row>
      <xdr:rowOff>19050</xdr:rowOff>
    </xdr:from>
    <xdr:ext cx="102577" cy="133350"/>
    <xdr:pic>
      <xdr:nvPicPr>
        <xdr:cNvPr id="93" name="Picture 92" descr="Segno di spunta, tipo di carattere Segoe UI Symbol, codice carattere 2714 hex.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462" y="12563475"/>
          <a:ext cx="102577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0</xdr:colOff>
      <xdr:row>2</xdr:row>
      <xdr:rowOff>80871</xdr:rowOff>
    </xdr:from>
    <xdr:to>
      <xdr:col>6</xdr:col>
      <xdr:colOff>80872</xdr:colOff>
      <xdr:row>12</xdr:row>
      <xdr:rowOff>154991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16" y="503206"/>
          <a:ext cx="3315778" cy="2113908"/>
        </a:xfrm>
        <a:prstGeom prst="rect">
          <a:avLst/>
        </a:prstGeom>
      </xdr:spPr>
    </xdr:pic>
    <xdr:clientData/>
  </xdr:twoCellAnchor>
  <xdr:twoCellAnchor editAs="oneCell">
    <xdr:from>
      <xdr:col>12</xdr:col>
      <xdr:colOff>26955</xdr:colOff>
      <xdr:row>1</xdr:row>
      <xdr:rowOff>119058</xdr:rowOff>
    </xdr:from>
    <xdr:to>
      <xdr:col>24</xdr:col>
      <xdr:colOff>17972</xdr:colOff>
      <xdr:row>7</xdr:row>
      <xdr:rowOff>140794</xdr:rowOff>
    </xdr:to>
    <xdr:pic>
      <xdr:nvPicPr>
        <xdr:cNvPr id="97" name="Picture 9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82262" y="325733"/>
          <a:ext cx="1824130" cy="1162938"/>
        </a:xfrm>
        <a:prstGeom prst="rect">
          <a:avLst/>
        </a:prstGeom>
      </xdr:spPr>
    </xdr:pic>
    <xdr:clientData/>
  </xdr:twoCellAnchor>
  <xdr:twoCellAnchor editAs="oneCell">
    <xdr:from>
      <xdr:col>12</xdr:col>
      <xdr:colOff>35941</xdr:colOff>
      <xdr:row>7</xdr:row>
      <xdr:rowOff>179716</xdr:rowOff>
    </xdr:from>
    <xdr:to>
      <xdr:col>54</xdr:col>
      <xdr:colOff>80872</xdr:colOff>
      <xdr:row>8</xdr:row>
      <xdr:rowOff>143772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48" y="1527593"/>
          <a:ext cx="6460827" cy="251604"/>
        </a:xfrm>
        <a:prstGeom prst="rect">
          <a:avLst/>
        </a:prstGeom>
      </xdr:spPr>
    </xdr:pic>
    <xdr:clientData/>
  </xdr:twoCellAnchor>
  <xdr:twoCellAnchor editAs="oneCell">
    <xdr:from>
      <xdr:col>32</xdr:col>
      <xdr:colOff>17972</xdr:colOff>
      <xdr:row>2</xdr:row>
      <xdr:rowOff>53915</xdr:rowOff>
    </xdr:from>
    <xdr:to>
      <xdr:col>53</xdr:col>
      <xdr:colOff>135536</xdr:colOff>
      <xdr:row>6</xdr:row>
      <xdr:rowOff>152760</xdr:rowOff>
    </xdr:to>
    <xdr:pic>
      <xdr:nvPicPr>
        <xdr:cNvPr id="94" name="Picture 93" descr="&quot;ACCELERARE LA TRANSIZIONE&quot; Tesseramento 2023/202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8467" y="476250"/>
          <a:ext cx="3325512" cy="8177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14</xdr:row>
          <xdr:rowOff>19050</xdr:rowOff>
        </xdr:from>
        <xdr:to>
          <xdr:col>3</xdr:col>
          <xdr:colOff>76200</xdr:colOff>
          <xdr:row>15</xdr:row>
          <xdr:rowOff>38100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16</xdr:row>
          <xdr:rowOff>9525</xdr:rowOff>
        </xdr:from>
        <xdr:to>
          <xdr:col>3</xdr:col>
          <xdr:colOff>66675</xdr:colOff>
          <xdr:row>17</xdr:row>
          <xdr:rowOff>28575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5</xdr:row>
          <xdr:rowOff>9525</xdr:rowOff>
        </xdr:from>
        <xdr:to>
          <xdr:col>7</xdr:col>
          <xdr:colOff>57150</xdr:colOff>
          <xdr:row>6</xdr:row>
          <xdr:rowOff>38100</xdr:rowOff>
        </xdr:to>
        <xdr:sp macro="" textlink="">
          <xdr:nvSpPr>
            <xdr:cNvPr id="2052" name="Option Button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5</xdr:row>
          <xdr:rowOff>190500</xdr:rowOff>
        </xdr:from>
        <xdr:to>
          <xdr:col>7</xdr:col>
          <xdr:colOff>57150</xdr:colOff>
          <xdr:row>7</xdr:row>
          <xdr:rowOff>9525</xdr:rowOff>
        </xdr:to>
        <xdr:sp macro="" textlink="">
          <xdr:nvSpPr>
            <xdr:cNvPr id="2053" name="Option Button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15</xdr:row>
          <xdr:rowOff>19050</xdr:rowOff>
        </xdr:from>
        <xdr:to>
          <xdr:col>3</xdr:col>
          <xdr:colOff>76200</xdr:colOff>
          <xdr:row>16</xdr:row>
          <xdr:rowOff>38100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23</xdr:col>
      <xdr:colOff>0</xdr:colOff>
      <xdr:row>0</xdr:row>
      <xdr:rowOff>0</xdr:rowOff>
    </xdr:from>
    <xdr:to>
      <xdr:col>30</xdr:col>
      <xdr:colOff>223930</xdr:colOff>
      <xdr:row>5</xdr:row>
      <xdr:rowOff>58038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9775" y="0"/>
          <a:ext cx="1824130" cy="11629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171450</xdr:rowOff>
    </xdr:from>
    <xdr:to>
      <xdr:col>6</xdr:col>
      <xdr:colOff>178291</xdr:colOff>
      <xdr:row>47</xdr:row>
      <xdr:rowOff>104775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8677275"/>
          <a:ext cx="1464166" cy="933450"/>
        </a:xfrm>
        <a:prstGeom prst="rect">
          <a:avLst/>
        </a:prstGeom>
      </xdr:spPr>
    </xdr:pic>
    <xdr:clientData/>
  </xdr:twoCellAnchor>
  <xdr:twoCellAnchor editAs="oneCell">
    <xdr:from>
      <xdr:col>6</xdr:col>
      <xdr:colOff>257174</xdr:colOff>
      <xdr:row>43</xdr:row>
      <xdr:rowOff>0</xdr:rowOff>
    </xdr:from>
    <xdr:to>
      <xdr:col>21</xdr:col>
      <xdr:colOff>2062</xdr:colOff>
      <xdr:row>47</xdr:row>
      <xdr:rowOff>85725</xdr:rowOff>
    </xdr:to>
    <xdr:pic>
      <xdr:nvPicPr>
        <xdr:cNvPr id="13" name="Picture 12" descr="&quot;ACCELERARE LA TRANSIZIONE&quot; Tesseramento 2023/202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3074" y="8705850"/>
          <a:ext cx="3602513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29</xdr:row>
      <xdr:rowOff>133350</xdr:rowOff>
    </xdr:from>
    <xdr:to>
      <xdr:col>9</xdr:col>
      <xdr:colOff>628650</xdr:colOff>
      <xdr:row>37</xdr:row>
      <xdr:rowOff>116962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5705475"/>
          <a:ext cx="6096000" cy="150761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42</xdr:row>
      <xdr:rowOff>123826</xdr:rowOff>
    </xdr:from>
    <xdr:to>
      <xdr:col>9</xdr:col>
      <xdr:colOff>619125</xdr:colOff>
      <xdr:row>50</xdr:row>
      <xdr:rowOff>107438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8172451"/>
          <a:ext cx="6096000" cy="15076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171450</xdr:rowOff>
    </xdr:from>
    <xdr:to>
      <xdr:col>9</xdr:col>
      <xdr:colOff>619125</xdr:colOff>
      <xdr:row>73</xdr:row>
      <xdr:rowOff>175132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96575"/>
          <a:ext cx="6105525" cy="34326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9525</xdr:rowOff>
    </xdr:from>
    <xdr:to>
      <xdr:col>9</xdr:col>
      <xdr:colOff>638175</xdr:colOff>
      <xdr:row>96</xdr:row>
      <xdr:rowOff>23918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916150"/>
          <a:ext cx="6124575" cy="34433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76200</xdr:rowOff>
    </xdr:from>
    <xdr:to>
      <xdr:col>9</xdr:col>
      <xdr:colOff>629516</xdr:colOff>
      <xdr:row>24</xdr:row>
      <xdr:rowOff>85725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66825"/>
          <a:ext cx="6115916" cy="34385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571501</xdr:colOff>
      <xdr:row>112</xdr:row>
      <xdr:rowOff>76200</xdr:rowOff>
    </xdr:from>
    <xdr:to>
      <xdr:col>8</xdr:col>
      <xdr:colOff>526429</xdr:colOff>
      <xdr:row>152</xdr:row>
      <xdr:rowOff>104775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21459825"/>
          <a:ext cx="4831728" cy="7648575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name="calendario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84" Type="http://schemas.openxmlformats.org/officeDocument/2006/relationships/ctrlProp" Target="../ctrlProps/ctrlProp81.xml"/><Relationship Id="rId16" Type="http://schemas.openxmlformats.org/officeDocument/2006/relationships/ctrlProp" Target="../ctrlProps/ctrlProp13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5" Type="http://schemas.openxmlformats.org/officeDocument/2006/relationships/ctrlProp" Target="../ctrlProps/ctrlProp2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77" Type="http://schemas.openxmlformats.org/officeDocument/2006/relationships/ctrlProp" Target="../ctrlProps/ctrlProp74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83" Type="http://schemas.openxmlformats.org/officeDocument/2006/relationships/ctrlProp" Target="../ctrlProps/ctrlProp80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88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87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86.xml"/><Relationship Id="rId5" Type="http://schemas.openxmlformats.org/officeDocument/2006/relationships/ctrlProp" Target="../ctrlProps/ctrlProp85.xml"/><Relationship Id="rId4" Type="http://schemas.openxmlformats.org/officeDocument/2006/relationships/ctrlProp" Target="../ctrlProps/ctrlProp8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EB348"/>
  <sheetViews>
    <sheetView showGridLines="0" tabSelected="1" zoomScale="106" zoomScaleNormal="106" workbookViewId="0">
      <selection activeCell="Q20" sqref="Q20:AL20"/>
    </sheetView>
  </sheetViews>
  <sheetFormatPr defaultColWidth="9.140625" defaultRowHeight="15"/>
  <cols>
    <col min="1" max="1" width="1.7109375" style="5" customWidth="1"/>
    <col min="2" max="2" width="5.7109375" style="5" customWidth="1"/>
    <col min="3" max="4" width="5.7109375" style="14" customWidth="1"/>
    <col min="5" max="6" width="15.7109375" style="14" customWidth="1"/>
    <col min="7" max="7" width="4.85546875" style="14" customWidth="1"/>
    <col min="8" max="9" width="15.7109375" style="14" customWidth="1"/>
    <col min="10" max="10" width="1.140625" style="4" customWidth="1"/>
    <col min="11" max="26" width="2.28515625" style="13" customWidth="1"/>
    <col min="27" max="52" width="2.28515625" customWidth="1"/>
    <col min="53" max="56" width="2.28515625" style="13" customWidth="1"/>
    <col min="57" max="57" width="2.28515625" style="13" hidden="1" customWidth="1"/>
    <col min="58" max="58" width="5" style="64" hidden="1" customWidth="1"/>
    <col min="59" max="59" width="43.7109375" style="67" hidden="1" customWidth="1"/>
    <col min="60" max="60" width="15.7109375" style="9" hidden="1" customWidth="1"/>
    <col min="61" max="61" width="2" style="5" hidden="1" customWidth="1"/>
    <col min="62" max="62" width="46.28515625" style="5" hidden="1" customWidth="1"/>
    <col min="63" max="63" width="14.7109375" style="5" hidden="1" customWidth="1"/>
    <col min="64" max="64" width="2" style="5" hidden="1" customWidth="1"/>
    <col min="65" max="65" width="2" hidden="1" customWidth="1"/>
    <col min="66" max="66" width="6.140625" style="8" hidden="1" customWidth="1"/>
    <col min="67" max="67" width="2" style="8" hidden="1" customWidth="1"/>
    <col min="68" max="68" width="12.28515625" style="8" hidden="1" customWidth="1"/>
    <col min="69" max="69" width="17.42578125" style="8" hidden="1" customWidth="1"/>
    <col min="70" max="70" width="8.28515625" style="8" hidden="1" customWidth="1"/>
    <col min="71" max="71" width="2" style="8" hidden="1" customWidth="1"/>
    <col min="72" max="72" width="2.28515625" style="8" hidden="1" customWidth="1"/>
    <col min="73" max="73" width="10" style="8" hidden="1" customWidth="1"/>
    <col min="74" max="74" width="7" style="8" hidden="1" customWidth="1"/>
    <col min="75" max="76" width="3" style="8" hidden="1" customWidth="1"/>
    <col min="77" max="77" width="5.5703125" style="8" hidden="1" customWidth="1"/>
    <col min="78" max="80" width="2" style="8" hidden="1" customWidth="1"/>
    <col min="81" max="83" width="5.140625" hidden="1" customWidth="1"/>
    <col min="84" max="84" width="40.28515625" customWidth="1"/>
    <col min="107" max="107" width="43" customWidth="1"/>
    <col min="108" max="119" width="29.140625" customWidth="1"/>
    <col min="120" max="131" width="29.140625" style="5" customWidth="1"/>
    <col min="133" max="16384" width="9.140625" style="5"/>
  </cols>
  <sheetData>
    <row r="1" spans="1:85" ht="17.100000000000001" customHeight="1">
      <c r="A1" s="309" t="s">
        <v>141</v>
      </c>
      <c r="B1" s="309"/>
      <c r="C1" s="309"/>
      <c r="D1" s="309"/>
      <c r="E1" s="309"/>
      <c r="F1" s="309"/>
      <c r="G1" s="309"/>
      <c r="H1" s="309"/>
      <c r="I1" s="309"/>
      <c r="J1" s="303"/>
      <c r="K1" s="302"/>
      <c r="L1" s="302"/>
      <c r="M1" s="302"/>
      <c r="N1" s="302"/>
      <c r="O1" s="302"/>
      <c r="P1" s="302"/>
      <c r="Q1" s="302"/>
      <c r="R1" s="302"/>
      <c r="S1" s="302"/>
      <c r="T1" s="302"/>
      <c r="U1" s="302"/>
      <c r="V1" s="302"/>
      <c r="W1" s="302"/>
      <c r="X1" s="302"/>
      <c r="Y1" s="302"/>
      <c r="Z1" s="302"/>
      <c r="AA1" s="302"/>
      <c r="AB1" s="302"/>
      <c r="AC1" s="302"/>
      <c r="AD1" s="302"/>
      <c r="AE1" s="302"/>
      <c r="AF1" s="302"/>
      <c r="AG1" s="302"/>
      <c r="AH1" s="302"/>
      <c r="AI1" s="302"/>
      <c r="AJ1" s="302"/>
      <c r="AK1" s="302"/>
      <c r="AL1" s="302"/>
      <c r="AM1" s="302"/>
      <c r="AN1" s="302"/>
      <c r="AO1" s="302"/>
      <c r="AP1" s="302"/>
      <c r="AQ1" s="302"/>
      <c r="AR1" s="302"/>
      <c r="AS1" s="302"/>
      <c r="AT1" s="302"/>
      <c r="AU1" s="302"/>
      <c r="AV1" s="302"/>
      <c r="AW1" s="302"/>
      <c r="AX1" s="302"/>
      <c r="AY1" s="302"/>
      <c r="AZ1" s="302"/>
      <c r="BA1" s="302"/>
      <c r="BB1" s="302"/>
      <c r="BC1" s="302"/>
      <c r="BD1" s="302"/>
      <c r="BE1" s="304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D1" s="301"/>
      <c r="CE1" s="301"/>
      <c r="CF1" s="301"/>
      <c r="CG1" s="301"/>
    </row>
    <row r="2" spans="1:85" ht="17.25" customHeight="1" thickBot="1">
      <c r="A2" s="309"/>
      <c r="B2" s="309"/>
      <c r="C2" s="309"/>
      <c r="D2" s="309"/>
      <c r="E2" s="309"/>
      <c r="F2" s="309"/>
      <c r="G2" s="309"/>
      <c r="H2" s="309"/>
      <c r="I2" s="309"/>
      <c r="J2" s="303"/>
      <c r="K2" s="12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36"/>
      <c r="AA2" s="37"/>
      <c r="AB2" s="37"/>
      <c r="AC2" s="37"/>
      <c r="AD2" s="37"/>
      <c r="AE2" s="37"/>
      <c r="AF2" s="37"/>
      <c r="AG2" s="37"/>
      <c r="AH2" s="261"/>
      <c r="AI2" s="261"/>
      <c r="AJ2" s="261"/>
      <c r="AK2" s="261"/>
      <c r="AL2" s="261"/>
      <c r="AM2" s="261"/>
      <c r="AN2" s="261"/>
      <c r="AO2" s="261"/>
      <c r="AP2" s="261"/>
      <c r="AQ2" s="261"/>
      <c r="AR2" s="261"/>
      <c r="AS2" s="261"/>
      <c r="AT2" s="261"/>
      <c r="AU2" s="261"/>
      <c r="AV2" s="261"/>
      <c r="AW2" s="261"/>
      <c r="AX2" s="261"/>
      <c r="AY2" s="261"/>
      <c r="AZ2" s="261"/>
      <c r="BA2" s="261"/>
      <c r="BB2" s="261"/>
      <c r="BC2" s="36"/>
      <c r="BD2" s="36"/>
      <c r="BE2" s="304"/>
      <c r="BF2" s="65" t="e">
        <f>INDEX(aggiornamenti!A:A,MATCH(M16,aggiornamenti!C:C,0))</f>
        <v>#N/A</v>
      </c>
      <c r="BG2" s="68" t="str">
        <f>IFERROR(UPPER(VLOOKUP(BF2,aggiornamenti!A:B,2,0)),BJ3)</f>
        <v>NUMERO GARA INESISTENTE</v>
      </c>
      <c r="BH2" s="103" t="s">
        <v>10</v>
      </c>
      <c r="BI2" s="101">
        <v>1</v>
      </c>
      <c r="BJ2" s="119" t="s">
        <v>81</v>
      </c>
      <c r="BK2" s="34"/>
      <c r="BL2" s="34"/>
      <c r="BM2" s="45"/>
      <c r="BN2" s="35"/>
      <c r="BO2" s="48"/>
      <c r="BP2" s="48"/>
      <c r="BQ2" s="48"/>
      <c r="BR2" s="48"/>
      <c r="BS2" s="48"/>
      <c r="BT2" s="48"/>
      <c r="BU2" s="48"/>
      <c r="BV2" s="48"/>
      <c r="BW2" s="48"/>
      <c r="BX2" s="47"/>
      <c r="BY2" s="48"/>
      <c r="BZ2" s="48"/>
      <c r="CA2" s="48"/>
      <c r="CB2" s="48"/>
      <c r="CD2" s="301"/>
      <c r="CE2" s="301"/>
      <c r="CF2" s="301"/>
      <c r="CG2" s="301"/>
    </row>
    <row r="3" spans="1:85" ht="17.100000000000001" customHeight="1" thickTop="1">
      <c r="A3" s="309"/>
      <c r="B3" s="309"/>
      <c r="C3" s="309"/>
      <c r="D3" s="309"/>
      <c r="E3" s="309"/>
      <c r="F3" s="309"/>
      <c r="G3" s="309"/>
      <c r="H3" s="309"/>
      <c r="I3" s="309"/>
      <c r="J3" s="303"/>
      <c r="K3" s="12"/>
      <c r="L3" s="25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36"/>
      <c r="AA3" s="37"/>
      <c r="AB3" s="37"/>
      <c r="AC3" s="37"/>
      <c r="AD3" s="37"/>
      <c r="AE3" s="37"/>
      <c r="AF3" s="37"/>
      <c r="AG3" s="347"/>
      <c r="AH3" s="348"/>
      <c r="AI3" s="348"/>
      <c r="AJ3" s="348"/>
      <c r="AK3" s="348"/>
      <c r="AL3" s="348"/>
      <c r="AM3" s="348"/>
      <c r="AN3" s="348"/>
      <c r="AO3" s="348"/>
      <c r="AP3" s="348"/>
      <c r="AQ3" s="348"/>
      <c r="AR3" s="348"/>
      <c r="AS3" s="348"/>
      <c r="AT3" s="348"/>
      <c r="AU3" s="348"/>
      <c r="AV3" s="348"/>
      <c r="AW3" s="348"/>
      <c r="AX3" s="348"/>
      <c r="AY3" s="348"/>
      <c r="AZ3" s="348"/>
      <c r="BA3" s="348"/>
      <c r="BB3" s="349"/>
      <c r="BC3" s="47"/>
      <c r="BD3" s="47"/>
      <c r="BE3" s="304"/>
      <c r="BF3" s="65" t="e">
        <f>INDEX(aggiornamenti!A:A,MATCH(AI16,aggiornamenti!C:C,0))</f>
        <v>#N/A</v>
      </c>
      <c r="BG3" s="68" t="str">
        <f>IFERROR(UPPER(VLOOKUP(BF3,aggiornamenti!A:B,2,0)),BJ3)</f>
        <v>NUMERO GARA INESISTENTE</v>
      </c>
      <c r="BH3" s="43" t="s">
        <v>15</v>
      </c>
      <c r="BI3" s="101">
        <v>2</v>
      </c>
      <c r="BJ3" s="47" t="s">
        <v>82</v>
      </c>
      <c r="BK3" s="38"/>
      <c r="BL3" s="38">
        <f>D14</f>
        <v>0</v>
      </c>
      <c r="BM3" s="45" t="b">
        <f>IFERROR(VLOOKUP(BL3,aggiornamenti!A:A,1,0),FALSE)</f>
        <v>0</v>
      </c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7"/>
      <c r="BY3" s="48"/>
      <c r="BZ3" s="48"/>
      <c r="CA3" s="48"/>
      <c r="CB3" s="48"/>
      <c r="CD3" s="301"/>
      <c r="CE3" s="301"/>
      <c r="CF3" s="301"/>
      <c r="CG3" s="301"/>
    </row>
    <row r="4" spans="1:85" ht="15.75" customHeight="1">
      <c r="A4" s="253"/>
      <c r="B4" s="303"/>
      <c r="C4" s="303"/>
      <c r="D4" s="303"/>
      <c r="E4" s="303"/>
      <c r="F4" s="303"/>
      <c r="G4" s="303"/>
      <c r="H4" s="303"/>
      <c r="I4" s="303"/>
      <c r="J4" s="303"/>
      <c r="K4" s="12"/>
      <c r="L4" s="26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AA4" s="291"/>
      <c r="AB4" s="291"/>
      <c r="AC4" s="291"/>
      <c r="AD4" s="291"/>
      <c r="AE4" s="291"/>
      <c r="AF4" s="291"/>
      <c r="AG4" s="350"/>
      <c r="AH4" s="351"/>
      <c r="AI4" s="351"/>
      <c r="AJ4" s="351"/>
      <c r="AK4" s="351"/>
      <c r="AL4" s="351"/>
      <c r="AM4" s="351"/>
      <c r="AN4" s="351"/>
      <c r="AO4" s="351"/>
      <c r="AP4" s="351"/>
      <c r="AQ4" s="351"/>
      <c r="AR4" s="351"/>
      <c r="AS4" s="351"/>
      <c r="AT4" s="351"/>
      <c r="AU4" s="351"/>
      <c r="AV4" s="351"/>
      <c r="AW4" s="351"/>
      <c r="AX4" s="351"/>
      <c r="AY4" s="351"/>
      <c r="AZ4" s="351"/>
      <c r="BA4" s="351"/>
      <c r="BB4" s="352"/>
      <c r="BC4" s="47"/>
      <c r="BD4" s="47"/>
      <c r="BE4" s="304"/>
      <c r="BG4" s="67" t="e">
        <f>VLOOKUP(BG2,aggiornamenti!B:C,2,0)</f>
        <v>#N/A</v>
      </c>
      <c r="BH4" s="43" t="s">
        <v>16</v>
      </c>
      <c r="BI4" s="101">
        <v>3</v>
      </c>
      <c r="BJ4" s="47" t="s">
        <v>139</v>
      </c>
      <c r="BK4" s="38"/>
      <c r="BL4" s="38"/>
      <c r="BM4" s="45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7"/>
      <c r="BY4" s="48"/>
      <c r="BZ4" s="48"/>
      <c r="CA4" s="48"/>
      <c r="CB4" s="48"/>
      <c r="CD4" s="301"/>
      <c r="CE4" s="301"/>
      <c r="CF4" s="301"/>
      <c r="CG4" s="301"/>
    </row>
    <row r="5" spans="1:85" ht="17.100000000000001" customHeight="1">
      <c r="A5" s="62"/>
      <c r="B5" s="303"/>
      <c r="C5" s="303"/>
      <c r="D5" s="303"/>
      <c r="E5" s="303"/>
      <c r="F5" s="303"/>
      <c r="G5" s="303"/>
      <c r="H5" s="303"/>
      <c r="I5" s="303"/>
      <c r="J5" s="303"/>
      <c r="K5" s="289"/>
      <c r="L5" s="27"/>
      <c r="M5" s="256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346" t="s">
        <v>206</v>
      </c>
      <c r="AA5" s="346"/>
      <c r="AB5" s="346"/>
      <c r="AC5" s="346"/>
      <c r="AD5" s="346"/>
      <c r="AE5" s="346"/>
      <c r="AF5" s="346"/>
      <c r="AG5" s="350"/>
      <c r="AH5" s="351"/>
      <c r="AI5" s="351"/>
      <c r="AJ5" s="351"/>
      <c r="AK5" s="351"/>
      <c r="AL5" s="351"/>
      <c r="AM5" s="351"/>
      <c r="AN5" s="351"/>
      <c r="AO5" s="351"/>
      <c r="AP5" s="351"/>
      <c r="AQ5" s="351"/>
      <c r="AR5" s="351"/>
      <c r="AS5" s="351"/>
      <c r="AT5" s="351"/>
      <c r="AU5" s="351"/>
      <c r="AV5" s="351"/>
      <c r="AW5" s="351"/>
      <c r="AX5" s="351"/>
      <c r="AY5" s="351"/>
      <c r="AZ5" s="351"/>
      <c r="BA5" s="351"/>
      <c r="BB5" s="352"/>
      <c r="BC5" s="47"/>
      <c r="BD5" s="47"/>
      <c r="BE5" s="304"/>
      <c r="BG5" s="67" t="e">
        <f>VLOOKUP(BG3,aggiornamenti!B:C,2,0)</f>
        <v>#N/A</v>
      </c>
      <c r="BH5" s="44" t="s">
        <v>17</v>
      </c>
      <c r="BI5" s="110">
        <v>4</v>
      </c>
      <c r="BJ5" s="120" t="s">
        <v>140</v>
      </c>
      <c r="BK5" s="49"/>
      <c r="BL5" s="33"/>
      <c r="BM5" s="45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7"/>
      <c r="BY5" s="48"/>
      <c r="BZ5" s="48"/>
      <c r="CA5" s="48"/>
      <c r="CB5" s="48"/>
      <c r="CD5" s="301"/>
      <c r="CE5" s="301"/>
      <c r="CF5" s="301"/>
      <c r="CG5" s="301"/>
    </row>
    <row r="6" spans="1:85" ht="8.25" customHeight="1">
      <c r="A6" s="62"/>
      <c r="B6" s="303"/>
      <c r="C6" s="303"/>
      <c r="D6" s="303"/>
      <c r="E6" s="303"/>
      <c r="F6" s="303"/>
      <c r="G6" s="303"/>
      <c r="H6" s="303"/>
      <c r="I6" s="303"/>
      <c r="J6" s="303"/>
      <c r="K6" s="289"/>
      <c r="L6" s="2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  <c r="Y6" s="147"/>
      <c r="Z6" s="346"/>
      <c r="AA6" s="346"/>
      <c r="AB6" s="346"/>
      <c r="AC6" s="346"/>
      <c r="AD6" s="346"/>
      <c r="AE6" s="346"/>
      <c r="AF6" s="346"/>
      <c r="AG6" s="350"/>
      <c r="AH6" s="351"/>
      <c r="AI6" s="351"/>
      <c r="AJ6" s="351"/>
      <c r="AK6" s="351"/>
      <c r="AL6" s="351"/>
      <c r="AM6" s="351"/>
      <c r="AN6" s="351"/>
      <c r="AO6" s="351"/>
      <c r="AP6" s="351"/>
      <c r="AQ6" s="351"/>
      <c r="AR6" s="351"/>
      <c r="AS6" s="351"/>
      <c r="AT6" s="351"/>
      <c r="AU6" s="351"/>
      <c r="AV6" s="351"/>
      <c r="AW6" s="351"/>
      <c r="AX6" s="351"/>
      <c r="AY6" s="351"/>
      <c r="AZ6" s="351"/>
      <c r="BA6" s="351"/>
      <c r="BB6" s="352"/>
      <c r="BC6" s="47"/>
      <c r="BD6" s="47"/>
      <c r="BE6" s="304"/>
      <c r="BF6" s="65"/>
      <c r="BG6" s="68"/>
      <c r="BH6" s="39"/>
      <c r="BI6" s="110"/>
      <c r="BJ6" s="120"/>
      <c r="BK6" s="49"/>
      <c r="BL6" s="33"/>
      <c r="BM6" s="45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7"/>
      <c r="BY6" s="48"/>
      <c r="BZ6" s="48"/>
      <c r="CA6" s="48"/>
      <c r="CB6" s="48"/>
      <c r="CD6" s="301"/>
      <c r="CE6" s="301"/>
      <c r="CF6" s="301"/>
      <c r="CG6" s="301"/>
    </row>
    <row r="7" spans="1:85" ht="17.100000000000001" customHeight="1" thickBot="1">
      <c r="A7" s="62"/>
      <c r="B7" s="303"/>
      <c r="C7" s="303"/>
      <c r="D7" s="303"/>
      <c r="E7" s="303"/>
      <c r="F7" s="303"/>
      <c r="G7" s="303"/>
      <c r="H7" s="303"/>
      <c r="I7" s="303"/>
      <c r="J7" s="303"/>
      <c r="K7" s="289"/>
      <c r="L7" s="27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346"/>
      <c r="AA7" s="346"/>
      <c r="AB7" s="346"/>
      <c r="AC7" s="346"/>
      <c r="AD7" s="346"/>
      <c r="AE7" s="346"/>
      <c r="AF7" s="346"/>
      <c r="AG7" s="353"/>
      <c r="AH7" s="354"/>
      <c r="AI7" s="354"/>
      <c r="AJ7" s="354"/>
      <c r="AK7" s="354"/>
      <c r="AL7" s="354"/>
      <c r="AM7" s="354"/>
      <c r="AN7" s="354"/>
      <c r="AO7" s="354"/>
      <c r="AP7" s="354"/>
      <c r="AQ7" s="354"/>
      <c r="AR7" s="354"/>
      <c r="AS7" s="354"/>
      <c r="AT7" s="354"/>
      <c r="AU7" s="354"/>
      <c r="AV7" s="354"/>
      <c r="AW7" s="354"/>
      <c r="AX7" s="354"/>
      <c r="AY7" s="354"/>
      <c r="AZ7" s="354"/>
      <c r="BA7" s="354"/>
      <c r="BB7" s="355"/>
      <c r="BC7" s="47"/>
      <c r="BD7" s="47"/>
      <c r="BE7" s="304"/>
      <c r="BF7" s="65"/>
      <c r="BG7" s="68"/>
      <c r="BH7" s="104" t="s">
        <v>5</v>
      </c>
      <c r="BI7" s="110"/>
      <c r="BJ7" s="120"/>
      <c r="BK7" s="49"/>
      <c r="BL7" s="33"/>
      <c r="BM7" s="45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7"/>
      <c r="BY7" s="48"/>
      <c r="BZ7" s="48"/>
      <c r="CA7" s="48"/>
      <c r="CB7" s="48"/>
      <c r="CD7" s="301"/>
      <c r="CE7" s="301"/>
      <c r="CF7" s="301"/>
      <c r="CG7" s="301"/>
    </row>
    <row r="8" spans="1:85" ht="22.5" customHeight="1" thickTop="1">
      <c r="A8" s="62"/>
      <c r="B8" s="303"/>
      <c r="C8" s="303"/>
      <c r="D8" s="303"/>
      <c r="E8" s="303"/>
      <c r="F8" s="303"/>
      <c r="G8" s="303"/>
      <c r="H8" s="303"/>
      <c r="I8" s="303"/>
      <c r="J8" s="303"/>
      <c r="K8" s="289"/>
      <c r="L8" s="27"/>
      <c r="M8" s="288"/>
      <c r="N8" s="288"/>
      <c r="O8" s="288"/>
      <c r="P8" s="288"/>
      <c r="Q8" s="288"/>
      <c r="R8" s="288"/>
      <c r="S8" s="288"/>
      <c r="T8" s="288"/>
      <c r="U8" s="288"/>
      <c r="V8" s="288"/>
      <c r="W8" s="288"/>
      <c r="X8" s="288"/>
      <c r="Y8" s="288"/>
      <c r="Z8" s="346"/>
      <c r="AA8" s="346"/>
      <c r="AB8" s="346"/>
      <c r="AC8" s="346"/>
      <c r="AD8" s="346"/>
      <c r="AE8" s="346"/>
      <c r="AF8" s="346"/>
      <c r="AG8" s="291"/>
      <c r="AH8" s="291"/>
      <c r="AI8" s="288"/>
      <c r="AJ8" s="288"/>
      <c r="AK8" s="288"/>
      <c r="AL8" s="288"/>
      <c r="AM8" s="288"/>
      <c r="AN8" s="288"/>
      <c r="AO8" s="288"/>
      <c r="AP8" s="288"/>
      <c r="AQ8" s="288"/>
      <c r="AR8" s="288"/>
      <c r="AS8" s="288"/>
      <c r="AT8" s="288"/>
      <c r="AU8" s="288"/>
      <c r="AV8" s="288"/>
      <c r="AW8" s="334">
        <f ca="1">TODAY()</f>
        <v>45226</v>
      </c>
      <c r="AX8" s="334"/>
      <c r="AY8" s="334"/>
      <c r="AZ8" s="334"/>
      <c r="BA8" s="334"/>
      <c r="BB8" s="334"/>
      <c r="BC8" s="36"/>
      <c r="BD8" s="36"/>
      <c r="BE8" s="304"/>
      <c r="BH8" s="105" t="s">
        <v>68</v>
      </c>
      <c r="BI8" s="110"/>
      <c r="BJ8" s="120"/>
      <c r="BK8" s="49"/>
      <c r="BL8" s="33"/>
      <c r="BM8" s="45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7"/>
      <c r="BY8" s="48"/>
      <c r="BZ8" s="48"/>
      <c r="CA8" s="48"/>
      <c r="CB8" s="48"/>
      <c r="CD8" s="301"/>
      <c r="CE8" s="301"/>
      <c r="CF8" s="301"/>
      <c r="CG8" s="301"/>
    </row>
    <row r="9" spans="1:85" ht="16.5" customHeight="1">
      <c r="A9" s="62"/>
      <c r="B9" s="303"/>
      <c r="C9" s="303"/>
      <c r="D9" s="303"/>
      <c r="E9" s="303"/>
      <c r="F9" s="303"/>
      <c r="G9" s="303"/>
      <c r="H9" s="303"/>
      <c r="I9" s="303"/>
      <c r="J9" s="303"/>
      <c r="K9" s="289"/>
      <c r="L9" s="46"/>
      <c r="M9" s="288"/>
      <c r="N9" s="288"/>
      <c r="O9" s="288"/>
      <c r="P9" s="288"/>
      <c r="Q9" s="288"/>
      <c r="R9" s="288"/>
      <c r="S9" s="288"/>
      <c r="T9" s="288"/>
      <c r="U9" s="288"/>
      <c r="V9" s="288"/>
      <c r="W9" s="288"/>
      <c r="X9" s="288"/>
      <c r="Y9" s="288"/>
      <c r="Z9" s="288"/>
      <c r="AA9" s="288"/>
      <c r="AB9" s="288"/>
      <c r="AC9" s="288"/>
      <c r="AD9" s="288"/>
      <c r="AE9" s="288"/>
      <c r="AF9" s="288"/>
      <c r="AG9" s="288"/>
      <c r="AH9" s="288"/>
      <c r="AI9" s="288"/>
      <c r="AJ9" s="288"/>
      <c r="AK9" s="288"/>
      <c r="AL9" s="288"/>
      <c r="AM9" s="288"/>
      <c r="AN9" s="288"/>
      <c r="AO9" s="288"/>
      <c r="AP9" s="288"/>
      <c r="AQ9" s="288"/>
      <c r="AR9" s="288"/>
      <c r="AS9" s="288"/>
      <c r="AT9" s="288"/>
      <c r="AU9" s="288"/>
      <c r="AV9" s="288"/>
      <c r="AW9" s="288"/>
      <c r="AX9" s="288"/>
      <c r="AY9" s="288"/>
      <c r="AZ9" s="288"/>
      <c r="BA9" s="288"/>
      <c r="BB9" s="288"/>
      <c r="BC9" s="52"/>
      <c r="BD9" s="31"/>
      <c r="BE9" s="304"/>
      <c r="BF9" s="69">
        <v>1001</v>
      </c>
      <c r="BG9" s="70" t="str">
        <f>IFERROR(VLOOKUP(BF9,aggiornamenti!A:B,2,0),"")</f>
        <v>EQUAMENTE TRE ASD</v>
      </c>
      <c r="BH9" s="105" t="s">
        <v>69</v>
      </c>
      <c r="BI9" s="112"/>
      <c r="BJ9" s="121"/>
      <c r="BK9" s="115"/>
      <c r="BL9" s="115"/>
      <c r="BM9" s="45"/>
      <c r="BN9" s="115"/>
      <c r="BO9" s="115"/>
      <c r="BP9" s="115"/>
      <c r="BQ9" s="115"/>
      <c r="BR9" s="115"/>
      <c r="BS9" s="115"/>
      <c r="BT9" s="115"/>
      <c r="BU9" s="115"/>
      <c r="BV9" s="115"/>
      <c r="BW9" s="115"/>
      <c r="BX9" s="115"/>
      <c r="BY9" s="115"/>
      <c r="BZ9" s="115"/>
      <c r="CA9" s="115"/>
      <c r="CB9" s="115"/>
      <c r="CD9" s="301"/>
      <c r="CE9" s="301"/>
      <c r="CF9" s="301"/>
      <c r="CG9" s="301"/>
    </row>
    <row r="10" spans="1:85" ht="17.100000000000001" customHeight="1">
      <c r="A10" s="62"/>
      <c r="B10" s="303"/>
      <c r="C10" s="303"/>
      <c r="D10" s="303"/>
      <c r="E10" s="303"/>
      <c r="F10" s="303"/>
      <c r="G10" s="303"/>
      <c r="H10" s="303"/>
      <c r="I10" s="303"/>
      <c r="J10" s="303"/>
      <c r="K10" s="289"/>
      <c r="L10" s="28"/>
      <c r="M10" s="51" t="s">
        <v>18</v>
      </c>
      <c r="N10" s="18"/>
      <c r="O10" s="24"/>
      <c r="P10" s="24"/>
      <c r="Q10" s="18"/>
      <c r="R10" s="32"/>
      <c r="S10" s="32"/>
      <c r="T10" s="32"/>
      <c r="U10" s="32"/>
      <c r="V10" s="42"/>
      <c r="W10" s="32"/>
      <c r="X10" s="32"/>
      <c r="Y10" s="345" t="str">
        <f>IF(D14="","",IF(F16=BG2,F16,IF(F16=BG3,F16,BJ5)))</f>
        <v/>
      </c>
      <c r="Z10" s="345"/>
      <c r="AA10" s="345"/>
      <c r="AB10" s="345"/>
      <c r="AC10" s="345"/>
      <c r="AD10" s="345"/>
      <c r="AE10" s="345"/>
      <c r="AF10" s="345"/>
      <c r="AG10" s="345"/>
      <c r="AH10" s="345"/>
      <c r="AI10" s="345"/>
      <c r="AJ10" s="345"/>
      <c r="AK10" s="345"/>
      <c r="AL10" s="345"/>
      <c r="AM10" s="345"/>
      <c r="AN10" s="345"/>
      <c r="AO10" s="345"/>
      <c r="AP10" s="345"/>
      <c r="AQ10" s="345"/>
      <c r="AR10" s="345"/>
      <c r="AS10" s="345"/>
      <c r="AT10" s="345"/>
      <c r="AU10" s="345"/>
      <c r="AV10" s="345"/>
      <c r="AW10" s="345"/>
      <c r="AX10" s="345"/>
      <c r="AY10" s="345"/>
      <c r="AZ10" s="345"/>
      <c r="BA10" s="345"/>
      <c r="BB10" s="345"/>
      <c r="BC10" s="50"/>
      <c r="BD10" s="50"/>
      <c r="BE10" s="304"/>
      <c r="BF10" s="66">
        <f>BF9+1</f>
        <v>1002</v>
      </c>
      <c r="BG10" s="70" t="str">
        <f>IFERROR(VLOOKUP(BF10,aggiornamenti!A:B,2,0),"")</f>
        <v>ADMO VOLLEY ASD</v>
      </c>
      <c r="BH10" s="105" t="s">
        <v>6</v>
      </c>
      <c r="BI10" s="113"/>
      <c r="BJ10" s="122"/>
      <c r="BK10" s="50"/>
      <c r="BL10" s="50"/>
      <c r="BM10" s="45"/>
      <c r="BN10" s="50"/>
      <c r="BO10" s="50"/>
      <c r="BP10" s="50"/>
      <c r="BQ10" s="50"/>
      <c r="BR10" s="50"/>
      <c r="BS10" s="50"/>
      <c r="BT10" s="50"/>
      <c r="BU10" s="50"/>
      <c r="BV10" s="50"/>
      <c r="BW10" s="50"/>
      <c r="BX10" s="50"/>
      <c r="BY10" s="50"/>
      <c r="BZ10" s="50"/>
      <c r="CA10" s="50"/>
      <c r="CB10" s="50"/>
      <c r="CD10" s="301"/>
      <c r="CE10" s="301"/>
      <c r="CF10" s="301"/>
      <c r="CG10" s="301"/>
    </row>
    <row r="11" spans="1:85" ht="17.100000000000001" customHeight="1">
      <c r="A11" s="62"/>
      <c r="B11" s="303"/>
      <c r="C11" s="303"/>
      <c r="D11" s="303"/>
      <c r="E11" s="303"/>
      <c r="F11" s="303"/>
      <c r="G11" s="303"/>
      <c r="H11" s="303"/>
      <c r="I11" s="303"/>
      <c r="J11" s="303"/>
      <c r="K11" s="289"/>
      <c r="L11" s="29"/>
      <c r="M11" s="51" t="s">
        <v>61</v>
      </c>
      <c r="N11" s="18"/>
      <c r="O11" s="18"/>
      <c r="P11" s="18"/>
      <c r="Q11" s="336" t="str">
        <f>IF(D14="","INSERIRE N° GARA",D14)</f>
        <v>INSERIRE N° GARA</v>
      </c>
      <c r="R11" s="336"/>
      <c r="S11" s="336"/>
      <c r="T11" s="336"/>
      <c r="U11" s="336"/>
      <c r="V11" s="336"/>
      <c r="W11" s="336"/>
      <c r="X11" s="336"/>
      <c r="Y11" s="336"/>
      <c r="Z11" s="336"/>
      <c r="AA11" s="336"/>
      <c r="AB11" s="336"/>
      <c r="AC11" s="336"/>
      <c r="AD11" s="37"/>
      <c r="AE11" s="37"/>
      <c r="AF11" s="37"/>
      <c r="AG11" s="337" t="s">
        <v>60</v>
      </c>
      <c r="AH11" s="337"/>
      <c r="AI11" s="337"/>
      <c r="AJ11" s="337"/>
      <c r="AK11" s="337"/>
      <c r="AL11" s="337"/>
      <c r="AM11" s="341" t="str">
        <f>IFERROR(VLOOKUP(Q11,aggiornamenti!A:J,10,0),"ERRORE")</f>
        <v>ERRORE</v>
      </c>
      <c r="AN11" s="341"/>
      <c r="AO11" s="341"/>
      <c r="AP11" s="341"/>
      <c r="AQ11" s="341"/>
      <c r="AR11" s="341"/>
      <c r="AS11" s="341"/>
      <c r="AT11" s="341"/>
      <c r="AU11" s="341"/>
      <c r="AV11" s="341"/>
      <c r="AW11" s="341"/>
      <c r="AX11" s="341"/>
      <c r="AY11" s="341"/>
      <c r="AZ11" s="341"/>
      <c r="BA11" s="341"/>
      <c r="BB11" s="341"/>
      <c r="BC11" s="36"/>
      <c r="BD11" s="36"/>
      <c r="BE11" s="304"/>
      <c r="BF11" s="66">
        <f t="shared" ref="BF11:BF69" si="0">BF10+1</f>
        <v>1003</v>
      </c>
      <c r="BG11" s="70" t="str">
        <f>IFERROR(VLOOKUP(BF11,aggiornamenti!A:B,2,0),"")</f>
        <v>A.S.D. JUPITER</v>
      </c>
      <c r="BH11" s="105"/>
      <c r="BI11" s="110"/>
      <c r="BJ11" s="120"/>
      <c r="BK11" s="49"/>
      <c r="BL11" s="33"/>
      <c r="BM11" s="45"/>
      <c r="BN11" s="127"/>
      <c r="BO11" s="48"/>
      <c r="BP11" s="48"/>
      <c r="BQ11" s="48"/>
      <c r="BR11" s="48"/>
      <c r="BS11" s="48"/>
      <c r="BT11" s="48"/>
      <c r="BU11" s="48"/>
      <c r="BV11" s="48"/>
      <c r="BW11" s="48"/>
      <c r="BX11" s="47"/>
      <c r="BY11" s="48"/>
      <c r="BZ11" s="48"/>
      <c r="CA11" s="48"/>
      <c r="CB11" s="48"/>
      <c r="CD11" s="301"/>
      <c r="CE11" s="301"/>
      <c r="CF11" s="301"/>
      <c r="CG11" s="301"/>
    </row>
    <row r="12" spans="1:85" ht="17.100000000000001" customHeight="1">
      <c r="A12" s="62"/>
      <c r="B12" s="303"/>
      <c r="C12" s="303"/>
      <c r="D12" s="303"/>
      <c r="E12" s="303"/>
      <c r="F12" s="303"/>
      <c r="G12" s="303"/>
      <c r="H12" s="303"/>
      <c r="I12" s="303"/>
      <c r="J12" s="303"/>
      <c r="K12" s="289"/>
      <c r="L12" s="29"/>
      <c r="M12" s="51" t="s">
        <v>1</v>
      </c>
      <c r="N12" s="18"/>
      <c r="O12" s="18"/>
      <c r="P12" s="18"/>
      <c r="Q12" s="341" t="str">
        <f>IFERROR(VLOOKUP(Q11,aggiornamenti!$A:$D,3,0),"ERRORE")</f>
        <v>ERRORE</v>
      </c>
      <c r="R12" s="341"/>
      <c r="S12" s="341"/>
      <c r="T12" s="341"/>
      <c r="U12" s="341"/>
      <c r="V12" s="341"/>
      <c r="W12" s="51"/>
      <c r="X12" s="71" t="s">
        <v>2</v>
      </c>
      <c r="Y12" s="335" t="str">
        <f>IFERROR((VLOOKUP(Q11,aggiornamenti!A:E,4,0)),"ERRORE")</f>
        <v>ERRORE</v>
      </c>
      <c r="Z12" s="335"/>
      <c r="AA12" s="335"/>
      <c r="AB12" s="335"/>
      <c r="AC12" s="335"/>
      <c r="AD12" s="42"/>
      <c r="AE12" s="42"/>
      <c r="AF12" s="42"/>
      <c r="AG12" s="338" t="s">
        <v>59</v>
      </c>
      <c r="AH12" s="338"/>
      <c r="AI12" s="338"/>
      <c r="AJ12" s="338"/>
      <c r="AK12" s="338"/>
      <c r="AL12" s="338"/>
      <c r="AM12" s="341" t="str">
        <f>IFERROR(VLOOKUP(Q11,aggiornamenti!A:J,9,0),"ERRORE")</f>
        <v>ERRORE</v>
      </c>
      <c r="AN12" s="341"/>
      <c r="AO12" s="341"/>
      <c r="AP12" s="341"/>
      <c r="AQ12" s="341"/>
      <c r="AR12" s="341"/>
      <c r="AS12" s="341"/>
      <c r="AT12" s="341"/>
      <c r="AU12" s="341"/>
      <c r="AV12" s="341"/>
      <c r="AW12" s="341"/>
      <c r="AX12" s="341"/>
      <c r="AY12" s="341"/>
      <c r="AZ12" s="341"/>
      <c r="BA12" s="341"/>
      <c r="BB12" s="341"/>
      <c r="BC12" s="37"/>
      <c r="BD12" s="37"/>
      <c r="BE12" s="304"/>
      <c r="BF12" s="66">
        <f t="shared" si="0"/>
        <v>1004</v>
      </c>
      <c r="BG12" s="70" t="str">
        <f>IFERROR(VLOOKUP(BF12,aggiornamenti!A:B,2,0),"")</f>
        <v>A.S.D. TRIP VOLLEY</v>
      </c>
      <c r="BH12" s="106" t="s">
        <v>7</v>
      </c>
      <c r="BI12" s="101"/>
      <c r="BJ12" s="123"/>
      <c r="BK12" s="116"/>
      <c r="BL12" s="116"/>
      <c r="BM12" s="45"/>
      <c r="BN12" s="116"/>
      <c r="BO12" s="116"/>
      <c r="BP12" s="116"/>
      <c r="BQ12" s="116"/>
      <c r="BR12" s="116"/>
      <c r="BS12" s="116"/>
      <c r="BT12" s="116"/>
      <c r="BU12" s="116"/>
      <c r="BV12" s="116"/>
      <c r="BW12" s="116"/>
      <c r="BX12" s="116"/>
      <c r="BY12" s="116"/>
      <c r="BZ12" s="116"/>
      <c r="CA12" s="116"/>
      <c r="CB12" s="116"/>
      <c r="CD12" s="301"/>
      <c r="CE12" s="301"/>
      <c r="CF12" s="301"/>
      <c r="CG12" s="301"/>
    </row>
    <row r="13" spans="1:85" ht="17.100000000000001" customHeight="1">
      <c r="A13" s="62"/>
      <c r="B13" s="303"/>
      <c r="C13" s="303"/>
      <c r="D13" s="303"/>
      <c r="E13" s="303"/>
      <c r="F13" s="303"/>
      <c r="G13" s="303"/>
      <c r="H13" s="303"/>
      <c r="I13" s="303"/>
      <c r="J13" s="303"/>
      <c r="K13" s="289"/>
      <c r="L13" s="29"/>
      <c r="M13" s="342" t="s">
        <v>13</v>
      </c>
      <c r="N13" s="342"/>
      <c r="O13" s="342"/>
      <c r="P13" s="342"/>
      <c r="Q13" s="339" t="str">
        <f>IFERROR(IF(Q11="","",VLOOKUP(Q11,aggiornamenti!A:R,7,0)),"")</f>
        <v/>
      </c>
      <c r="R13" s="339"/>
      <c r="S13" s="339"/>
      <c r="T13" s="339"/>
      <c r="U13" s="339"/>
      <c r="V13" s="339"/>
      <c r="W13" s="339"/>
      <c r="X13" s="339"/>
      <c r="Y13" s="339"/>
      <c r="Z13" s="339"/>
      <c r="AA13" s="339"/>
      <c r="AB13" s="339"/>
      <c r="AC13" s="339"/>
      <c r="AD13" s="339"/>
      <c r="AE13" s="339"/>
      <c r="AF13" s="339"/>
      <c r="AG13" s="342" t="s">
        <v>3</v>
      </c>
      <c r="AH13" s="342"/>
      <c r="AI13" s="342"/>
      <c r="AJ13" s="342"/>
      <c r="AK13" s="343" t="str">
        <f>IFERROR(IF(Q11="","",IF(AB3=2,#REF!,VLOOKUP(Q11,aggiornamenti!A:R,8,0))),"")</f>
        <v/>
      </c>
      <c r="AL13" s="343"/>
      <c r="AM13" s="343"/>
      <c r="AN13" s="343"/>
      <c r="AO13" s="343"/>
      <c r="AP13" s="343"/>
      <c r="AQ13" s="343"/>
      <c r="AR13" s="343"/>
      <c r="AS13" s="343"/>
      <c r="AT13" s="343"/>
      <c r="AU13" s="343"/>
      <c r="AV13" s="343"/>
      <c r="AW13" s="343"/>
      <c r="AX13" s="343"/>
      <c r="AY13" s="343"/>
      <c r="AZ13" s="343"/>
      <c r="BA13" s="343"/>
      <c r="BB13" s="343"/>
      <c r="BC13" s="37"/>
      <c r="BD13" s="37"/>
      <c r="BE13" s="304"/>
      <c r="BF13" s="66">
        <f t="shared" si="0"/>
        <v>1005</v>
      </c>
      <c r="BG13" s="70" t="str">
        <f>IFERROR(VLOOKUP(BF13,aggiornamenti!A:B,2,0),"")</f>
        <v>N.S. PALLAVOLO DILETTANTISTICA MARTELLAGO</v>
      </c>
      <c r="BH13"/>
      <c r="BI13" s="114"/>
      <c r="BJ13" s="124"/>
      <c r="BK13" s="117"/>
      <c r="BL13" s="117"/>
      <c r="BM13" s="45"/>
      <c r="BN13" s="117"/>
      <c r="BO13" s="117"/>
      <c r="BP13" s="117"/>
      <c r="BQ13" s="117"/>
      <c r="BR13" s="117"/>
      <c r="BS13" s="117"/>
      <c r="BT13" s="117"/>
      <c r="BU13" s="117"/>
      <c r="BV13" s="117"/>
      <c r="BW13" s="117"/>
      <c r="BX13" s="117"/>
      <c r="BY13" s="117"/>
      <c r="BZ13" s="117"/>
      <c r="CA13" s="117"/>
      <c r="CB13" s="117"/>
      <c r="CD13" s="301"/>
      <c r="CE13" s="301"/>
      <c r="CF13" s="301"/>
      <c r="CG13" s="301"/>
    </row>
    <row r="14" spans="1:85" ht="17.100000000000001" customHeight="1">
      <c r="A14" s="62"/>
      <c r="B14" s="356" t="s">
        <v>63</v>
      </c>
      <c r="C14" s="357"/>
      <c r="D14" s="358"/>
      <c r="E14" s="359"/>
      <c r="F14" s="361" t="str">
        <f>IF(D14="",BJ2,IF(BM3=FALSE,BJ3,""))</f>
        <v>INSERIRE NUMERO GARA</v>
      </c>
      <c r="G14" s="361"/>
      <c r="H14" s="361"/>
      <c r="I14" s="361"/>
      <c r="J14" s="303"/>
      <c r="K14" s="289"/>
      <c r="L14" s="18"/>
      <c r="M14" s="360"/>
      <c r="N14" s="360"/>
      <c r="O14" s="360"/>
      <c r="P14" s="360"/>
      <c r="Q14" s="340"/>
      <c r="R14" s="340"/>
      <c r="S14" s="340"/>
      <c r="T14" s="340"/>
      <c r="U14" s="340"/>
      <c r="V14" s="340"/>
      <c r="W14" s="340"/>
      <c r="X14" s="340"/>
      <c r="Y14" s="340"/>
      <c r="Z14" s="340"/>
      <c r="AA14" s="340"/>
      <c r="AB14" s="340"/>
      <c r="AC14" s="340"/>
      <c r="AD14" s="340"/>
      <c r="AE14" s="340"/>
      <c r="AF14" s="340"/>
      <c r="AG14" s="342"/>
      <c r="AH14" s="342"/>
      <c r="AI14" s="342"/>
      <c r="AJ14" s="342"/>
      <c r="AK14" s="344"/>
      <c r="AL14" s="344"/>
      <c r="AM14" s="344"/>
      <c r="AN14" s="344"/>
      <c r="AO14" s="344"/>
      <c r="AP14" s="344"/>
      <c r="AQ14" s="344"/>
      <c r="AR14" s="344"/>
      <c r="AS14" s="344"/>
      <c r="AT14" s="344"/>
      <c r="AU14" s="344"/>
      <c r="AV14" s="344"/>
      <c r="AW14" s="344"/>
      <c r="AX14" s="344"/>
      <c r="AY14" s="344"/>
      <c r="AZ14" s="344"/>
      <c r="BA14" s="344"/>
      <c r="BB14" s="344"/>
      <c r="BC14" s="37"/>
      <c r="BD14" s="37"/>
      <c r="BE14" s="304"/>
      <c r="BF14" s="66">
        <f t="shared" si="0"/>
        <v>1006</v>
      </c>
      <c r="BG14" s="70" t="str">
        <f>IFERROR(VLOOKUP(BF14,aggiornamenti!A:B,2,0),"")</f>
        <v>GRUPPO SPORTIVO BETA ASD</v>
      </c>
      <c r="BH14" s="107" t="s">
        <v>77</v>
      </c>
      <c r="BI14" s="110"/>
      <c r="BJ14" s="120"/>
      <c r="BK14" s="49"/>
      <c r="BL14" s="33"/>
      <c r="BM14" s="45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7"/>
      <c r="BY14" s="48"/>
      <c r="BZ14" s="48"/>
      <c r="CA14" s="48"/>
      <c r="CB14" s="48"/>
      <c r="CD14" s="301"/>
      <c r="CE14" s="301"/>
      <c r="CF14" s="301"/>
      <c r="CG14" s="301"/>
    </row>
    <row r="15" spans="1:85" ht="17.100000000000001" customHeight="1" thickBot="1">
      <c r="A15" s="62"/>
      <c r="B15" s="62"/>
      <c r="C15" s="63"/>
      <c r="D15" s="63"/>
      <c r="E15" s="63"/>
      <c r="F15" s="410" t="str">
        <f>IF(LEFT(F14,3)="NUM",BJ4,"")</f>
        <v/>
      </c>
      <c r="G15" s="410"/>
      <c r="H15" s="410"/>
      <c r="I15" s="410"/>
      <c r="J15" s="303"/>
      <c r="K15" s="12"/>
      <c r="L15" s="30"/>
      <c r="M15" s="322" t="s">
        <v>11</v>
      </c>
      <c r="N15" s="323"/>
      <c r="O15" s="323"/>
      <c r="P15" s="323"/>
      <c r="Q15" s="323"/>
      <c r="R15" s="323"/>
      <c r="S15" s="323"/>
      <c r="T15" s="323"/>
      <c r="U15" s="323"/>
      <c r="V15" s="323"/>
      <c r="W15" s="323"/>
      <c r="X15" s="323"/>
      <c r="Y15" s="323"/>
      <c r="Z15" s="323"/>
      <c r="AA15" s="323"/>
      <c r="AB15" s="323"/>
      <c r="AC15" s="323"/>
      <c r="AD15" s="323"/>
      <c r="AE15" s="323"/>
      <c r="AF15" s="323"/>
      <c r="AG15" s="30"/>
      <c r="AH15" s="37"/>
      <c r="AI15" s="312" t="s">
        <v>12</v>
      </c>
      <c r="AJ15" s="312"/>
      <c r="AK15" s="312"/>
      <c r="AL15" s="312"/>
      <c r="AM15" s="312"/>
      <c r="AN15" s="312"/>
      <c r="AO15" s="312"/>
      <c r="AP15" s="312"/>
      <c r="AQ15" s="312"/>
      <c r="AR15" s="312"/>
      <c r="AS15" s="312"/>
      <c r="AT15" s="312"/>
      <c r="AU15" s="312"/>
      <c r="AV15" s="312"/>
      <c r="AW15" s="312"/>
      <c r="AX15" s="312"/>
      <c r="AY15" s="312"/>
      <c r="AZ15" s="312"/>
      <c r="BA15" s="312"/>
      <c r="BB15" s="313"/>
      <c r="BC15" s="37"/>
      <c r="BD15" s="37"/>
      <c r="BE15" s="304"/>
      <c r="BF15" s="66">
        <f t="shared" si="0"/>
        <v>1007</v>
      </c>
      <c r="BG15" s="70" t="str">
        <f>IFERROR(VLOOKUP(BF15,aggiornamenti!A:B,2,0),"")</f>
        <v>A.S.D. SPORTIVA MENTE</v>
      </c>
      <c r="BH15" s="108" t="s">
        <v>78</v>
      </c>
      <c r="BI15" s="111"/>
      <c r="BJ15" s="125"/>
      <c r="BK15" s="118"/>
      <c r="BL15" s="118"/>
      <c r="BM15" s="45"/>
      <c r="BN15" s="118"/>
      <c r="BO15" s="118"/>
      <c r="BP15" s="118"/>
      <c r="BQ15" s="118"/>
      <c r="BR15" s="118"/>
      <c r="BS15" s="118"/>
      <c r="BT15" s="118"/>
      <c r="BU15" s="118"/>
      <c r="BV15" s="118"/>
      <c r="BW15" s="118"/>
      <c r="BX15" s="118"/>
      <c r="BY15" s="118"/>
      <c r="BZ15" s="118"/>
      <c r="CA15" s="118"/>
      <c r="CB15" s="118"/>
      <c r="CD15" s="301"/>
      <c r="CE15" s="301"/>
      <c r="CF15" s="301"/>
      <c r="CG15" s="301"/>
    </row>
    <row r="16" spans="1:85" ht="17.100000000000001" customHeight="1" thickBot="1">
      <c r="A16" s="62"/>
      <c r="B16" s="362" t="s">
        <v>65</v>
      </c>
      <c r="C16" s="362"/>
      <c r="D16" s="362"/>
      <c r="E16" s="362"/>
      <c r="F16" s="364"/>
      <c r="G16" s="364"/>
      <c r="H16" s="364"/>
      <c r="I16" s="365"/>
      <c r="J16" s="303"/>
      <c r="K16" s="12"/>
      <c r="L16" s="30"/>
      <c r="M16" s="401" t="str">
        <f>IFERROR(IF(Q11="","",VLOOKUP(Q11,aggiornamenti!A:F,5,0)),"INSERIRE N° GARA")</f>
        <v>INSERIRE N° GARA</v>
      </c>
      <c r="N16" s="402"/>
      <c r="O16" s="402"/>
      <c r="P16" s="402"/>
      <c r="Q16" s="402"/>
      <c r="R16" s="402"/>
      <c r="S16" s="402"/>
      <c r="T16" s="402"/>
      <c r="U16" s="402"/>
      <c r="V16" s="402"/>
      <c r="W16" s="402"/>
      <c r="X16" s="402"/>
      <c r="Y16" s="402"/>
      <c r="Z16" s="402"/>
      <c r="AA16" s="402"/>
      <c r="AB16" s="402"/>
      <c r="AC16" s="402"/>
      <c r="AD16" s="402"/>
      <c r="AE16" s="402"/>
      <c r="AF16" s="402"/>
      <c r="AG16" s="400" t="s">
        <v>62</v>
      </c>
      <c r="AH16" s="400"/>
      <c r="AI16" s="403" t="str">
        <f>IFERROR(IF(Q11="","",VLOOKUP(Q11,aggiornamenti!A:G,6,0)),"INSERIRE N° GARA")</f>
        <v>INSERIRE N° GARA</v>
      </c>
      <c r="AJ16" s="403"/>
      <c r="AK16" s="403"/>
      <c r="AL16" s="403"/>
      <c r="AM16" s="403"/>
      <c r="AN16" s="403"/>
      <c r="AO16" s="403"/>
      <c r="AP16" s="403"/>
      <c r="AQ16" s="403"/>
      <c r="AR16" s="403"/>
      <c r="AS16" s="403"/>
      <c r="AT16" s="403"/>
      <c r="AU16" s="403"/>
      <c r="AV16" s="403"/>
      <c r="AW16" s="403"/>
      <c r="AX16" s="403"/>
      <c r="AY16" s="403"/>
      <c r="AZ16" s="403"/>
      <c r="BA16" s="403"/>
      <c r="BB16" s="404"/>
      <c r="BC16" s="37"/>
      <c r="BD16" s="37"/>
      <c r="BE16" s="304"/>
      <c r="BF16" s="66">
        <f t="shared" si="0"/>
        <v>1008</v>
      </c>
      <c r="BG16" s="70" t="str">
        <f>IFERROR(VLOOKUP(BF16,aggiornamenti!A:B,2,0),"")</f>
        <v xml:space="preserve"> ASD MONKEYSPORT</v>
      </c>
      <c r="BH16" s="109" t="s">
        <v>79</v>
      </c>
      <c r="BI16" s="128"/>
      <c r="BJ16" s="129"/>
      <c r="BK16" s="130"/>
      <c r="BL16" s="131"/>
      <c r="BM16" s="132"/>
      <c r="BN16" s="133"/>
      <c r="BO16" s="134"/>
      <c r="BP16" s="134"/>
      <c r="BQ16" s="134"/>
      <c r="BR16" s="134"/>
      <c r="BS16" s="134"/>
      <c r="BT16" s="134"/>
      <c r="BU16" s="134"/>
      <c r="BV16" s="134"/>
      <c r="BW16" s="134"/>
      <c r="BX16" s="135"/>
      <c r="BY16" s="134"/>
      <c r="BZ16" s="134"/>
      <c r="CA16" s="134"/>
      <c r="CB16" s="134"/>
      <c r="CD16" s="301"/>
      <c r="CE16" s="301"/>
      <c r="CF16" s="301"/>
      <c r="CG16" s="301"/>
    </row>
    <row r="17" spans="1:85" ht="17.100000000000001" customHeight="1" thickBot="1">
      <c r="A17" s="62"/>
      <c r="B17" s="62"/>
      <c r="C17" s="63"/>
      <c r="D17" s="63"/>
      <c r="E17" s="63"/>
      <c r="F17" s="63"/>
      <c r="G17" s="63"/>
      <c r="H17" s="63"/>
      <c r="I17" s="63"/>
      <c r="J17" s="303"/>
      <c r="K17" s="12"/>
      <c r="L17" s="18"/>
      <c r="M17" s="363" t="s">
        <v>8</v>
      </c>
      <c r="N17" s="363"/>
      <c r="O17" s="363"/>
      <c r="P17" s="363"/>
      <c r="Q17" s="363"/>
      <c r="R17" s="363"/>
      <c r="S17" s="363"/>
      <c r="T17" s="363"/>
      <c r="U17" s="363"/>
      <c r="V17" s="363"/>
      <c r="W17" s="363"/>
      <c r="X17" s="363"/>
      <c r="Y17" s="363"/>
      <c r="Z17" s="363"/>
      <c r="AA17" s="363"/>
      <c r="AB17" s="363"/>
      <c r="AC17" s="363"/>
      <c r="AD17" s="363"/>
      <c r="AE17" s="363"/>
      <c r="AF17" s="363"/>
      <c r="AG17" s="363"/>
      <c r="AH17" s="363"/>
      <c r="AI17" s="363"/>
      <c r="AJ17" s="363"/>
      <c r="AK17" s="363"/>
      <c r="AL17" s="363"/>
      <c r="AM17" s="363"/>
      <c r="AN17" s="363"/>
      <c r="AO17" s="363"/>
      <c r="AP17" s="363"/>
      <c r="AQ17" s="363"/>
      <c r="AR17" s="363"/>
      <c r="AS17" s="363"/>
      <c r="AT17" s="363"/>
      <c r="AU17" s="363"/>
      <c r="AV17" s="363"/>
      <c r="AW17" s="363"/>
      <c r="AX17" s="363"/>
      <c r="AY17" s="363"/>
      <c r="AZ17" s="363"/>
      <c r="BA17" s="363"/>
      <c r="BB17" s="363"/>
      <c r="BC17" s="37"/>
      <c r="BD17" s="37"/>
      <c r="BE17" s="304"/>
      <c r="BF17" s="66">
        <f t="shared" si="0"/>
        <v>1009</v>
      </c>
      <c r="BG17" s="70" t="str">
        <f>IFERROR(VLOOKUP(BF17,aggiornamenti!A:B,2,0),"")</f>
        <v>A.S.D. ESTAVOLLEY</v>
      </c>
      <c r="BH17"/>
      <c r="BI17" s="102"/>
      <c r="BJ17" s="126"/>
      <c r="BK17" s="22"/>
      <c r="BL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D17" s="301"/>
      <c r="CE17" s="301"/>
      <c r="CF17" s="301"/>
      <c r="CG17" s="301"/>
    </row>
    <row r="18" spans="1:85" ht="17.100000000000001" customHeight="1" thickBot="1">
      <c r="A18" s="62"/>
      <c r="B18" s="80"/>
      <c r="C18" s="81" t="s">
        <v>64</v>
      </c>
      <c r="D18" s="83" t="s">
        <v>72</v>
      </c>
      <c r="E18" s="82" t="s">
        <v>73</v>
      </c>
      <c r="F18" s="82" t="s">
        <v>4</v>
      </c>
      <c r="G18" s="82" t="s">
        <v>80</v>
      </c>
      <c r="H18" s="82" t="s">
        <v>66</v>
      </c>
      <c r="I18" s="82" t="s">
        <v>67</v>
      </c>
      <c r="J18" s="303"/>
      <c r="K18" s="12">
        <v>101</v>
      </c>
      <c r="L18" s="4"/>
      <c r="M18" s="314" t="s">
        <v>71</v>
      </c>
      <c r="N18" s="315"/>
      <c r="O18" s="315"/>
      <c r="P18" s="315"/>
      <c r="Q18" s="333" t="s">
        <v>70</v>
      </c>
      <c r="R18" s="333"/>
      <c r="S18" s="333"/>
      <c r="T18" s="333"/>
      <c r="U18" s="333"/>
      <c r="V18" s="333"/>
      <c r="W18" s="333"/>
      <c r="X18" s="333"/>
      <c r="Y18" s="333"/>
      <c r="Z18" s="333"/>
      <c r="AA18" s="333"/>
      <c r="AB18" s="333"/>
      <c r="AC18" s="333"/>
      <c r="AD18" s="333"/>
      <c r="AE18" s="333"/>
      <c r="AF18" s="333"/>
      <c r="AG18" s="333"/>
      <c r="AH18" s="333"/>
      <c r="AI18" s="333"/>
      <c r="AJ18" s="333"/>
      <c r="AK18" s="333"/>
      <c r="AL18" s="333"/>
      <c r="AM18" s="310" t="s">
        <v>66</v>
      </c>
      <c r="AN18" s="310"/>
      <c r="AO18" s="310"/>
      <c r="AP18" s="310"/>
      <c r="AQ18" s="310"/>
      <c r="AR18" s="310"/>
      <c r="AS18" s="310"/>
      <c r="AT18" s="310"/>
      <c r="AU18" s="310" t="s">
        <v>67</v>
      </c>
      <c r="AV18" s="310"/>
      <c r="AW18" s="310"/>
      <c r="AX18" s="310"/>
      <c r="AY18" s="310"/>
      <c r="AZ18" s="310"/>
      <c r="BA18" s="310"/>
      <c r="BB18" s="311"/>
      <c r="BC18" s="37"/>
      <c r="BD18" s="37"/>
      <c r="BE18" s="304"/>
      <c r="BF18" s="66">
        <f t="shared" si="0"/>
        <v>1010</v>
      </c>
      <c r="BG18" s="70" t="str">
        <f>IFERROR(VLOOKUP(BF18,aggiornamenti!A:B,2,0),"")</f>
        <v>A.S.D. ESTAVOLLEY</v>
      </c>
      <c r="BH18"/>
      <c r="BI18" s="41" t="str">
        <f t="shared" ref="BI18:BI37" si="1">IF(E19="","",E19)</f>
        <v/>
      </c>
      <c r="BJ18" s="41" t="str">
        <f t="shared" ref="BJ18:BJ37" si="2">IF(F19="","",F19)</f>
        <v/>
      </c>
      <c r="BK18" s="41" t="str">
        <f t="shared" ref="BK18:BK37" si="3">IF(G19="","",G19)</f>
        <v/>
      </c>
      <c r="BL18" s="41" t="str">
        <f t="shared" ref="BL18:BL37" si="4">IF(H19="","",H19)</f>
        <v/>
      </c>
      <c r="BM18" s="41" t="str">
        <f t="shared" ref="BM18:BM37" si="5">IF(I19="","",I19)</f>
        <v/>
      </c>
      <c r="BN18" s="40" t="b">
        <v>0</v>
      </c>
      <c r="BO18" s="16">
        <f>IF(BN18=FALSE,0,1)</f>
        <v>0</v>
      </c>
      <c r="BP18" s="16" t="str">
        <f>IF($BO18=1,IF(C19="",K18,C19),"")</f>
        <v/>
      </c>
      <c r="BQ18" s="16" t="str">
        <f t="shared" ref="BQ18:BQ37" si="6">IF($BO18=1,BI18,"")</f>
        <v/>
      </c>
      <c r="BR18" s="16" t="str">
        <f t="shared" ref="BR18:BR37" si="7">IF($BO18=1,BJ18,"")</f>
        <v/>
      </c>
      <c r="BS18" s="16">
        <f t="shared" ref="BS18:BS38" si="8">D19</f>
        <v>0</v>
      </c>
      <c r="BT18" s="16" t="str">
        <f>IF($BO18=1,LEFT(BK18,1),"")</f>
        <v/>
      </c>
      <c r="BU18" s="16" t="str">
        <f>IF($BO18=1,BL18,"")</f>
        <v/>
      </c>
      <c r="BV18" s="16" t="str">
        <f>IF($BO18=1,BM18,"")</f>
        <v/>
      </c>
      <c r="BW18" s="16" t="str">
        <f>IF(ISERROR(SMALL($BP$18:$BP$37,ROW()-17)),"",SMALL($BP$18:$BP$37,ROW()-17))</f>
        <v/>
      </c>
      <c r="BX18" s="36" t="str">
        <f>BW18</f>
        <v/>
      </c>
      <c r="BY18" s="16" t="str">
        <f>IF(IF(BX18="","",VLOOKUP(BX18,$BP$18:$BS$37,4,0))=0,"",IF(BX18="","",VLOOKUP(BX18,$BP$18:$BS$37,4,0)))</f>
        <v/>
      </c>
      <c r="BZ18" s="16">
        <f>IF(IFERROR(VLOOKUP(BY18,BY19:BY$38,1,0),"")="",0,1)</f>
        <v>0</v>
      </c>
      <c r="CA18" s="16">
        <f>IF(IFERROR(VLOOKUP(BY18,BY$16:BY17,1,0),"")="",0,1)</f>
        <v>0</v>
      </c>
      <c r="CB18" s="16">
        <f>IF(BZ18+CA18&gt;0,1,0)</f>
        <v>0</v>
      </c>
      <c r="CD18" s="301"/>
      <c r="CE18" s="301"/>
      <c r="CF18" s="301"/>
      <c r="CG18" s="301"/>
    </row>
    <row r="19" spans="1:85" ht="17.100000000000001" customHeight="1">
      <c r="A19" s="62"/>
      <c r="B19" s="60"/>
      <c r="C19" s="61"/>
      <c r="D19" s="76"/>
      <c r="E19" s="97"/>
      <c r="F19" s="94"/>
      <c r="G19" s="92"/>
      <c r="H19" s="89"/>
      <c r="I19" s="89"/>
      <c r="J19" s="303"/>
      <c r="K19" s="12">
        <f t="shared" ref="K19:K41" si="9">K18+1</f>
        <v>102</v>
      </c>
      <c r="L19" s="4"/>
      <c r="M19" s="305" t="str">
        <f>IF(BX18="","",IF(BX18&gt;100,"",BX18))</f>
        <v/>
      </c>
      <c r="N19" s="306"/>
      <c r="O19" s="307" t="str">
        <f>IF(IF(BX18="","",VLOOKUP(BX18,$BP$18:$BS$37,4,0))=0,"",IF(BX18="","",VLOOKUP(BX18,$BP$18:$BS$37,4,0)))</f>
        <v/>
      </c>
      <c r="P19" s="308"/>
      <c r="Q19" s="319" t="str">
        <f>IF($BX18="","",UPPER(VLOOKUP($BX18,$BP$18:$BU$43,2,0)))&amp;" "&amp;IF($BX18="","",UPPER(VLOOKUP($BX18,$BP$18:$BU$43,3,0)))</f>
        <v xml:space="preserve"> </v>
      </c>
      <c r="R19" s="320"/>
      <c r="S19" s="320"/>
      <c r="T19" s="320"/>
      <c r="U19" s="320"/>
      <c r="V19" s="320"/>
      <c r="W19" s="320"/>
      <c r="X19" s="320"/>
      <c r="Y19" s="320"/>
      <c r="Z19" s="320"/>
      <c r="AA19" s="320"/>
      <c r="AB19" s="320"/>
      <c r="AC19" s="320"/>
      <c r="AD19" s="320"/>
      <c r="AE19" s="320"/>
      <c r="AF19" s="320"/>
      <c r="AG19" s="320"/>
      <c r="AH19" s="320"/>
      <c r="AI19" s="320"/>
      <c r="AJ19" s="320"/>
      <c r="AK19" s="320"/>
      <c r="AL19" s="321"/>
      <c r="AM19" s="295" t="str">
        <f>IF($BX18="","",VLOOKUP($BX18,$BP$18:$BU$43,5,0)&amp;" "&amp;VLOOKUP($BX18,$BP$18:$BU$43,6,0))</f>
        <v/>
      </c>
      <c r="AN19" s="296"/>
      <c r="AO19" s="296"/>
      <c r="AP19" s="296"/>
      <c r="AQ19" s="296"/>
      <c r="AR19" s="296"/>
      <c r="AS19" s="296"/>
      <c r="AT19" s="296"/>
      <c r="AU19" s="366" t="str">
        <f>IF($BX18="","",UPPER(VLOOKUP($BX18,$BP$18:$BV$43,7,0)))</f>
        <v/>
      </c>
      <c r="AV19" s="367"/>
      <c r="AW19" s="367"/>
      <c r="AX19" s="367"/>
      <c r="AY19" s="367"/>
      <c r="AZ19" s="367"/>
      <c r="BA19" s="367"/>
      <c r="BB19" s="368"/>
      <c r="BC19" s="37"/>
      <c r="BD19" s="37"/>
      <c r="BE19" s="304"/>
      <c r="BF19" s="66">
        <f t="shared" si="0"/>
        <v>1011</v>
      </c>
      <c r="BG19" s="70" t="str">
        <f>IFERROR(VLOOKUP(BF19,aggiornamenti!A:B,2,0),"")</f>
        <v>A.S.D. MARSANGO 2012</v>
      </c>
      <c r="BH19"/>
      <c r="BI19" s="41" t="str">
        <f t="shared" si="1"/>
        <v/>
      </c>
      <c r="BJ19" s="41" t="str">
        <f t="shared" si="2"/>
        <v/>
      </c>
      <c r="BK19" s="41" t="str">
        <f t="shared" si="3"/>
        <v/>
      </c>
      <c r="BL19" s="41" t="str">
        <f t="shared" si="4"/>
        <v/>
      </c>
      <c r="BM19" s="41" t="str">
        <f t="shared" si="5"/>
        <v/>
      </c>
      <c r="BN19" s="40" t="b">
        <v>0</v>
      </c>
      <c r="BO19" s="16">
        <f t="shared" ref="BO19:BO37" si="10">IF(BN19=FALSE,0,1)</f>
        <v>0</v>
      </c>
      <c r="BP19" s="16" t="str">
        <f t="shared" ref="BP19:BP37" si="11">IF($BO19=1,IF(C20="",K19,C20),"")</f>
        <v/>
      </c>
      <c r="BQ19" s="16" t="str">
        <f t="shared" si="6"/>
        <v/>
      </c>
      <c r="BR19" s="16" t="str">
        <f t="shared" si="7"/>
        <v/>
      </c>
      <c r="BS19" s="16">
        <f t="shared" si="8"/>
        <v>0</v>
      </c>
      <c r="BT19" s="16" t="str">
        <f t="shared" ref="BT19:BT37" si="12">IF($BO19=1,LEFT(BK19,1),"")</f>
        <v/>
      </c>
      <c r="BU19" s="16" t="str">
        <f t="shared" ref="BU19:BU37" si="13">IF($BO19=1,BL19,"")</f>
        <v/>
      </c>
      <c r="BV19" s="16" t="str">
        <f t="shared" ref="BV19:BV37" si="14">IF($BO19=1,BM19,"")</f>
        <v/>
      </c>
      <c r="BW19" s="16" t="str">
        <f t="shared" ref="BW19:BW37" si="15">IF(ISERROR(SMALL($BP$18:$BP$37,ROW()-17)),"",SMALL($BP$18:$BP$37,ROW()-17))</f>
        <v/>
      </c>
      <c r="BX19" s="36" t="str">
        <f t="shared" ref="BX19:BX37" si="16">BW19</f>
        <v/>
      </c>
      <c r="BY19" s="16" t="str">
        <f t="shared" ref="BY19:BY38" si="17">IF(IF(BX19="","",VLOOKUP(BX19,$BP$18:$BS$37,4,0))=0,"",IF(BX19="","",VLOOKUP(BX19,$BP$18:$BS$37,4,0)))</f>
        <v/>
      </c>
      <c r="BZ19" s="16">
        <f>IF(IFERROR(VLOOKUP(BY19,BY20:BY$38,1,0),"")="",0,1)</f>
        <v>0</v>
      </c>
      <c r="CA19" s="16">
        <f>IF(IFERROR(VLOOKUP(BY19,BY$16:BY18,1,0),"")="",0,1)</f>
        <v>0</v>
      </c>
      <c r="CB19" s="16">
        <f t="shared" ref="CB19:CB37" si="18">IF(BZ19+CA19&gt;0,1,0)</f>
        <v>0</v>
      </c>
      <c r="CD19" s="301"/>
      <c r="CE19" s="301"/>
      <c r="CF19" s="301"/>
      <c r="CG19" s="301"/>
    </row>
    <row r="20" spans="1:85" ht="17.100000000000001" customHeight="1">
      <c r="A20" s="62"/>
      <c r="B20" s="10"/>
      <c r="C20" s="19"/>
      <c r="D20" s="76"/>
      <c r="E20" s="98"/>
      <c r="F20" s="95"/>
      <c r="G20" s="93"/>
      <c r="H20" s="90"/>
      <c r="I20" s="90"/>
      <c r="J20" s="303"/>
      <c r="K20" s="12">
        <f t="shared" si="9"/>
        <v>103</v>
      </c>
      <c r="L20" s="4"/>
      <c r="M20" s="329" t="str">
        <f t="shared" ref="M20:M38" si="19">IF(BX19="","",IF(BX19&gt;100,"",BX19))</f>
        <v/>
      </c>
      <c r="N20" s="330"/>
      <c r="O20" s="331" t="str">
        <f t="shared" ref="O20:O38" si="20">IF(IF(BX19="","",VLOOKUP(BX19,$BP$18:$BS$37,4,0))=0,"",IF(BX19="","",VLOOKUP(BX19,$BP$18:$BS$37,4,0)))</f>
        <v/>
      </c>
      <c r="P20" s="332"/>
      <c r="Q20" s="292" t="str">
        <f t="shared" ref="Q20:Q37" si="21">IF($BX19="","",UPPER(VLOOKUP($BX19,$BP$18:$BU$43,2,0)))&amp;" "&amp;IF($BX19="","",UPPER(VLOOKUP($BX19,$BP$18:$BU$43,3,0)))</f>
        <v xml:space="preserve"> </v>
      </c>
      <c r="R20" s="293"/>
      <c r="S20" s="293"/>
      <c r="T20" s="293"/>
      <c r="U20" s="293"/>
      <c r="V20" s="293"/>
      <c r="W20" s="293"/>
      <c r="X20" s="293"/>
      <c r="Y20" s="293"/>
      <c r="Z20" s="293"/>
      <c r="AA20" s="293"/>
      <c r="AB20" s="293"/>
      <c r="AC20" s="293"/>
      <c r="AD20" s="293"/>
      <c r="AE20" s="293"/>
      <c r="AF20" s="293"/>
      <c r="AG20" s="293"/>
      <c r="AH20" s="293"/>
      <c r="AI20" s="293"/>
      <c r="AJ20" s="293"/>
      <c r="AK20" s="293"/>
      <c r="AL20" s="294"/>
      <c r="AM20" s="295" t="str">
        <f t="shared" ref="AM20:AM38" si="22">IF($BX19="","",VLOOKUP($BX19,$BP$18:$BU$43,5,0)&amp;" "&amp;VLOOKUP($BX19,$BP$18:$BU$43,6,0))</f>
        <v/>
      </c>
      <c r="AN20" s="296"/>
      <c r="AO20" s="296"/>
      <c r="AP20" s="296"/>
      <c r="AQ20" s="296"/>
      <c r="AR20" s="296"/>
      <c r="AS20" s="296"/>
      <c r="AT20" s="296"/>
      <c r="AU20" s="297" t="str">
        <f t="shared" ref="AU20:AU38" si="23">IF($BX19="","",UPPER(VLOOKUP($BX19,$BP$18:$BV$43,7,0)))</f>
        <v/>
      </c>
      <c r="AV20" s="298"/>
      <c r="AW20" s="298"/>
      <c r="AX20" s="298"/>
      <c r="AY20" s="298"/>
      <c r="AZ20" s="298"/>
      <c r="BA20" s="298"/>
      <c r="BB20" s="299"/>
      <c r="BC20" s="37"/>
      <c r="BD20" s="37"/>
      <c r="BE20" s="304"/>
      <c r="BF20" s="66">
        <f t="shared" si="0"/>
        <v>1012</v>
      </c>
      <c r="BG20" s="70" t="str">
        <f>IFERROR(VLOOKUP(BF20,aggiornamenti!A:B,2,0),"")</f>
        <v>POLISPORTIVA IFROGS A.S.D.</v>
      </c>
      <c r="BH20"/>
      <c r="BI20" s="41" t="str">
        <f t="shared" si="1"/>
        <v/>
      </c>
      <c r="BJ20" s="41" t="str">
        <f t="shared" si="2"/>
        <v/>
      </c>
      <c r="BK20" s="41" t="str">
        <f t="shared" si="3"/>
        <v/>
      </c>
      <c r="BL20" s="41" t="str">
        <f t="shared" si="4"/>
        <v/>
      </c>
      <c r="BM20" s="41" t="str">
        <f t="shared" si="5"/>
        <v/>
      </c>
      <c r="BN20" s="40" t="b">
        <v>0</v>
      </c>
      <c r="BO20" s="16">
        <f t="shared" si="10"/>
        <v>0</v>
      </c>
      <c r="BP20" s="16" t="str">
        <f t="shared" si="11"/>
        <v/>
      </c>
      <c r="BQ20" s="16" t="str">
        <f t="shared" si="6"/>
        <v/>
      </c>
      <c r="BR20" s="16" t="str">
        <f t="shared" si="7"/>
        <v/>
      </c>
      <c r="BS20" s="16">
        <f t="shared" si="8"/>
        <v>0</v>
      </c>
      <c r="BT20" s="16" t="str">
        <f t="shared" si="12"/>
        <v/>
      </c>
      <c r="BU20" s="16" t="str">
        <f t="shared" si="13"/>
        <v/>
      </c>
      <c r="BV20" s="16" t="str">
        <f t="shared" si="14"/>
        <v/>
      </c>
      <c r="BW20" s="16" t="str">
        <f t="shared" si="15"/>
        <v/>
      </c>
      <c r="BX20" s="36" t="str">
        <f t="shared" si="16"/>
        <v/>
      </c>
      <c r="BY20" s="16" t="str">
        <f t="shared" si="17"/>
        <v/>
      </c>
      <c r="BZ20" s="16">
        <f>IF(IFERROR(VLOOKUP(BY20,BY21:BY$38,1,0),"")="",0,1)</f>
        <v>0</v>
      </c>
      <c r="CA20" s="16">
        <f>IF(IFERROR(VLOOKUP(BY20,BY$16:BY19,1,0),"")="",0,1)</f>
        <v>0</v>
      </c>
      <c r="CB20" s="16">
        <f t="shared" si="18"/>
        <v>0</v>
      </c>
      <c r="CD20" s="301"/>
      <c r="CE20" s="301"/>
      <c r="CF20" s="301"/>
      <c r="CG20" s="301"/>
    </row>
    <row r="21" spans="1:85" ht="17.100000000000001" customHeight="1">
      <c r="A21" s="62"/>
      <c r="B21" s="10"/>
      <c r="C21" s="19"/>
      <c r="D21" s="76"/>
      <c r="E21" s="98"/>
      <c r="F21" s="95"/>
      <c r="G21" s="93"/>
      <c r="H21" s="90"/>
      <c r="I21" s="90"/>
      <c r="J21" s="303"/>
      <c r="K21" s="12">
        <f t="shared" si="9"/>
        <v>104</v>
      </c>
      <c r="L21" s="4"/>
      <c r="M21" s="329" t="str">
        <f t="shared" si="19"/>
        <v/>
      </c>
      <c r="N21" s="330"/>
      <c r="O21" s="331" t="str">
        <f t="shared" si="20"/>
        <v/>
      </c>
      <c r="P21" s="332"/>
      <c r="Q21" s="292" t="str">
        <f t="shared" si="21"/>
        <v xml:space="preserve"> </v>
      </c>
      <c r="R21" s="293"/>
      <c r="S21" s="293"/>
      <c r="T21" s="293"/>
      <c r="U21" s="293"/>
      <c r="V21" s="293"/>
      <c r="W21" s="293"/>
      <c r="X21" s="293"/>
      <c r="Y21" s="293"/>
      <c r="Z21" s="293"/>
      <c r="AA21" s="293"/>
      <c r="AB21" s="293"/>
      <c r="AC21" s="293"/>
      <c r="AD21" s="293"/>
      <c r="AE21" s="293"/>
      <c r="AF21" s="293"/>
      <c r="AG21" s="293"/>
      <c r="AH21" s="293"/>
      <c r="AI21" s="293"/>
      <c r="AJ21" s="293"/>
      <c r="AK21" s="293"/>
      <c r="AL21" s="294"/>
      <c r="AM21" s="295" t="str">
        <f t="shared" si="22"/>
        <v/>
      </c>
      <c r="AN21" s="296"/>
      <c r="AO21" s="296"/>
      <c r="AP21" s="296"/>
      <c r="AQ21" s="296"/>
      <c r="AR21" s="296"/>
      <c r="AS21" s="296"/>
      <c r="AT21" s="296"/>
      <c r="AU21" s="297" t="str">
        <f t="shared" si="23"/>
        <v/>
      </c>
      <c r="AV21" s="298"/>
      <c r="AW21" s="298"/>
      <c r="AX21" s="298"/>
      <c r="AY21" s="298"/>
      <c r="AZ21" s="298"/>
      <c r="BA21" s="298"/>
      <c r="BB21" s="299"/>
      <c r="BC21" s="37"/>
      <c r="BD21" s="37"/>
      <c r="BE21" s="304"/>
      <c r="BF21" s="66">
        <f t="shared" si="0"/>
        <v>1013</v>
      </c>
      <c r="BG21" s="70" t="str">
        <f>IFERROR(VLOOKUP(BF21,aggiornamenti!A:B,2,0),"")</f>
        <v>ARCI UISP G. DI VITTORIO ASD APS</v>
      </c>
      <c r="BH21"/>
      <c r="BI21" s="41" t="str">
        <f t="shared" si="1"/>
        <v/>
      </c>
      <c r="BJ21" s="41" t="str">
        <f t="shared" si="2"/>
        <v/>
      </c>
      <c r="BK21" s="41" t="str">
        <f t="shared" si="3"/>
        <v/>
      </c>
      <c r="BL21" s="41" t="str">
        <f t="shared" si="4"/>
        <v/>
      </c>
      <c r="BM21" s="41" t="str">
        <f t="shared" si="5"/>
        <v/>
      </c>
      <c r="BN21" s="40" t="b">
        <v>0</v>
      </c>
      <c r="BO21" s="16">
        <f t="shared" si="10"/>
        <v>0</v>
      </c>
      <c r="BP21" s="16" t="str">
        <f t="shared" si="11"/>
        <v/>
      </c>
      <c r="BQ21" s="16" t="str">
        <f t="shared" si="6"/>
        <v/>
      </c>
      <c r="BR21" s="16" t="str">
        <f t="shared" si="7"/>
        <v/>
      </c>
      <c r="BS21" s="16">
        <f t="shared" si="8"/>
        <v>0</v>
      </c>
      <c r="BT21" s="16" t="str">
        <f t="shared" si="12"/>
        <v/>
      </c>
      <c r="BU21" s="16" t="str">
        <f t="shared" si="13"/>
        <v/>
      </c>
      <c r="BV21" s="16" t="str">
        <f t="shared" si="14"/>
        <v/>
      </c>
      <c r="BW21" s="16" t="str">
        <f t="shared" si="15"/>
        <v/>
      </c>
      <c r="BX21" s="36" t="str">
        <f t="shared" si="16"/>
        <v/>
      </c>
      <c r="BY21" s="16" t="str">
        <f t="shared" si="17"/>
        <v/>
      </c>
      <c r="BZ21" s="16">
        <f>IF(IFERROR(VLOOKUP(BY21,BY22:BY$38,1,0),"")="",0,1)</f>
        <v>0</v>
      </c>
      <c r="CA21" s="16">
        <f>IF(IFERROR(VLOOKUP(BY21,BY$16:BY20,1,0),"")="",0,1)</f>
        <v>0</v>
      </c>
      <c r="CB21" s="16">
        <f t="shared" si="18"/>
        <v>0</v>
      </c>
      <c r="CD21" s="301"/>
      <c r="CE21" s="301"/>
      <c r="CF21" s="301"/>
      <c r="CG21" s="301"/>
    </row>
    <row r="22" spans="1:85" ht="17.100000000000001" customHeight="1">
      <c r="A22" s="62"/>
      <c r="B22" s="10"/>
      <c r="C22" s="19"/>
      <c r="D22" s="76"/>
      <c r="E22" s="98"/>
      <c r="F22" s="95"/>
      <c r="G22" s="93"/>
      <c r="H22" s="90"/>
      <c r="I22" s="90"/>
      <c r="J22" s="303"/>
      <c r="K22" s="12">
        <f t="shared" si="9"/>
        <v>105</v>
      </c>
      <c r="L22" s="4"/>
      <c r="M22" s="329" t="str">
        <f t="shared" si="19"/>
        <v/>
      </c>
      <c r="N22" s="330"/>
      <c r="O22" s="331" t="str">
        <f t="shared" si="20"/>
        <v/>
      </c>
      <c r="P22" s="332"/>
      <c r="Q22" s="292" t="str">
        <f t="shared" si="21"/>
        <v xml:space="preserve"> </v>
      </c>
      <c r="R22" s="293"/>
      <c r="S22" s="293"/>
      <c r="T22" s="293"/>
      <c r="U22" s="293"/>
      <c r="V22" s="293"/>
      <c r="W22" s="293"/>
      <c r="X22" s="293"/>
      <c r="Y22" s="293"/>
      <c r="Z22" s="293"/>
      <c r="AA22" s="293"/>
      <c r="AB22" s="293"/>
      <c r="AC22" s="293"/>
      <c r="AD22" s="293"/>
      <c r="AE22" s="293"/>
      <c r="AF22" s="293"/>
      <c r="AG22" s="293"/>
      <c r="AH22" s="293"/>
      <c r="AI22" s="293"/>
      <c r="AJ22" s="293"/>
      <c r="AK22" s="293"/>
      <c r="AL22" s="294"/>
      <c r="AM22" s="295" t="str">
        <f t="shared" si="22"/>
        <v/>
      </c>
      <c r="AN22" s="296"/>
      <c r="AO22" s="296"/>
      <c r="AP22" s="296"/>
      <c r="AQ22" s="296"/>
      <c r="AR22" s="296"/>
      <c r="AS22" s="296"/>
      <c r="AT22" s="296"/>
      <c r="AU22" s="297" t="str">
        <f t="shared" si="23"/>
        <v/>
      </c>
      <c r="AV22" s="298"/>
      <c r="AW22" s="298"/>
      <c r="AX22" s="298"/>
      <c r="AY22" s="298"/>
      <c r="AZ22" s="298"/>
      <c r="BA22" s="298"/>
      <c r="BB22" s="299"/>
      <c r="BC22" s="37"/>
      <c r="BD22" s="37"/>
      <c r="BE22" s="304"/>
      <c r="BF22" s="66">
        <f t="shared" si="0"/>
        <v>1014</v>
      </c>
      <c r="BG22" s="70" t="str">
        <f>IFERROR(VLOOKUP(BF22,aggiornamenti!A:B,2,0),"")</f>
        <v>POLISPORTIVA UISP BRENTA 3</v>
      </c>
      <c r="BH22"/>
      <c r="BI22" s="41" t="str">
        <f t="shared" si="1"/>
        <v/>
      </c>
      <c r="BJ22" s="41" t="str">
        <f t="shared" si="2"/>
        <v/>
      </c>
      <c r="BK22" s="41" t="str">
        <f t="shared" si="3"/>
        <v/>
      </c>
      <c r="BL22" s="41" t="str">
        <f t="shared" si="4"/>
        <v/>
      </c>
      <c r="BM22" s="41" t="str">
        <f t="shared" si="5"/>
        <v/>
      </c>
      <c r="BN22" s="40" t="b">
        <v>0</v>
      </c>
      <c r="BO22" s="16">
        <f t="shared" si="10"/>
        <v>0</v>
      </c>
      <c r="BP22" s="16" t="str">
        <f t="shared" si="11"/>
        <v/>
      </c>
      <c r="BQ22" s="16" t="str">
        <f t="shared" si="6"/>
        <v/>
      </c>
      <c r="BR22" s="16" t="str">
        <f t="shared" si="7"/>
        <v/>
      </c>
      <c r="BS22" s="16">
        <f t="shared" si="8"/>
        <v>0</v>
      </c>
      <c r="BT22" s="16" t="str">
        <f t="shared" si="12"/>
        <v/>
      </c>
      <c r="BU22" s="16" t="str">
        <f t="shared" si="13"/>
        <v/>
      </c>
      <c r="BV22" s="16" t="str">
        <f t="shared" si="14"/>
        <v/>
      </c>
      <c r="BW22" s="16" t="str">
        <f t="shared" si="15"/>
        <v/>
      </c>
      <c r="BX22" s="36" t="str">
        <f t="shared" si="16"/>
        <v/>
      </c>
      <c r="BY22" s="16" t="str">
        <f t="shared" si="17"/>
        <v/>
      </c>
      <c r="BZ22" s="16">
        <f>IF(IFERROR(VLOOKUP(BY22,BY23:BY$38,1,0),"")="",0,1)</f>
        <v>0</v>
      </c>
      <c r="CA22" s="16">
        <f>IF(IFERROR(VLOOKUP(BY22,BY$16:BY21,1,0),"")="",0,1)</f>
        <v>0</v>
      </c>
      <c r="CB22" s="16">
        <f t="shared" si="18"/>
        <v>0</v>
      </c>
      <c r="CD22" s="301"/>
      <c r="CE22" s="301"/>
      <c r="CF22" s="301"/>
      <c r="CG22" s="301"/>
    </row>
    <row r="23" spans="1:85" ht="17.100000000000001" customHeight="1">
      <c r="A23" s="62"/>
      <c r="B23" s="10"/>
      <c r="C23" s="19"/>
      <c r="D23" s="76"/>
      <c r="E23" s="98"/>
      <c r="F23" s="95"/>
      <c r="G23" s="93"/>
      <c r="H23" s="90"/>
      <c r="I23" s="90"/>
      <c r="J23" s="303"/>
      <c r="K23" s="12">
        <f t="shared" si="9"/>
        <v>106</v>
      </c>
      <c r="L23" s="4"/>
      <c r="M23" s="329" t="str">
        <f t="shared" si="19"/>
        <v/>
      </c>
      <c r="N23" s="330"/>
      <c r="O23" s="331" t="str">
        <f t="shared" si="20"/>
        <v/>
      </c>
      <c r="P23" s="332"/>
      <c r="Q23" s="292" t="str">
        <f t="shared" si="21"/>
        <v xml:space="preserve"> </v>
      </c>
      <c r="R23" s="293"/>
      <c r="S23" s="293"/>
      <c r="T23" s="293"/>
      <c r="U23" s="293"/>
      <c r="V23" s="293"/>
      <c r="W23" s="293"/>
      <c r="X23" s="293"/>
      <c r="Y23" s="293"/>
      <c r="Z23" s="293"/>
      <c r="AA23" s="293"/>
      <c r="AB23" s="293"/>
      <c r="AC23" s="293"/>
      <c r="AD23" s="293"/>
      <c r="AE23" s="293"/>
      <c r="AF23" s="293"/>
      <c r="AG23" s="293"/>
      <c r="AH23" s="293"/>
      <c r="AI23" s="293"/>
      <c r="AJ23" s="293"/>
      <c r="AK23" s="293"/>
      <c r="AL23" s="294"/>
      <c r="AM23" s="295" t="str">
        <f t="shared" si="22"/>
        <v/>
      </c>
      <c r="AN23" s="296"/>
      <c r="AO23" s="296"/>
      <c r="AP23" s="296"/>
      <c r="AQ23" s="296"/>
      <c r="AR23" s="296"/>
      <c r="AS23" s="296"/>
      <c r="AT23" s="296"/>
      <c r="AU23" s="297" t="str">
        <f t="shared" si="23"/>
        <v/>
      </c>
      <c r="AV23" s="298"/>
      <c r="AW23" s="298"/>
      <c r="AX23" s="298"/>
      <c r="AY23" s="298"/>
      <c r="AZ23" s="298"/>
      <c r="BA23" s="298"/>
      <c r="BB23" s="299"/>
      <c r="BC23" s="37"/>
      <c r="BD23" s="37"/>
      <c r="BE23" s="304"/>
      <c r="BF23" s="66">
        <f t="shared" si="0"/>
        <v>1015</v>
      </c>
      <c r="BG23" s="70" t="str">
        <f>IFERROR(VLOOKUP(BF23,aggiornamenti!A:B,2,0),"")</f>
        <v>A.S.D. ALBATROSLIVE</v>
      </c>
      <c r="BH23"/>
      <c r="BI23" s="41" t="str">
        <f t="shared" si="1"/>
        <v/>
      </c>
      <c r="BJ23" s="41" t="str">
        <f t="shared" si="2"/>
        <v/>
      </c>
      <c r="BK23" s="41" t="str">
        <f t="shared" si="3"/>
        <v/>
      </c>
      <c r="BL23" s="41" t="str">
        <f t="shared" si="4"/>
        <v/>
      </c>
      <c r="BM23" s="41" t="str">
        <f t="shared" si="5"/>
        <v/>
      </c>
      <c r="BN23" s="40" t="b">
        <v>0</v>
      </c>
      <c r="BO23" s="16">
        <f t="shared" si="10"/>
        <v>0</v>
      </c>
      <c r="BP23" s="16" t="str">
        <f t="shared" si="11"/>
        <v/>
      </c>
      <c r="BQ23" s="16" t="str">
        <f t="shared" si="6"/>
        <v/>
      </c>
      <c r="BR23" s="16" t="str">
        <f t="shared" si="7"/>
        <v/>
      </c>
      <c r="BS23" s="16">
        <f t="shared" si="8"/>
        <v>0</v>
      </c>
      <c r="BT23" s="16" t="str">
        <f t="shared" si="12"/>
        <v/>
      </c>
      <c r="BU23" s="16" t="str">
        <f t="shared" si="13"/>
        <v/>
      </c>
      <c r="BV23" s="16" t="str">
        <f t="shared" si="14"/>
        <v/>
      </c>
      <c r="BW23" s="16" t="str">
        <f t="shared" si="15"/>
        <v/>
      </c>
      <c r="BX23" s="36" t="str">
        <f t="shared" si="16"/>
        <v/>
      </c>
      <c r="BY23" s="16" t="str">
        <f t="shared" si="17"/>
        <v/>
      </c>
      <c r="BZ23" s="16">
        <f>IF(IFERROR(VLOOKUP(BY23,BY24:BY$38,1,0),"")="",0,1)</f>
        <v>0</v>
      </c>
      <c r="CA23" s="16">
        <f>IF(IFERROR(VLOOKUP(BY23,BY$16:BY22,1,0),"")="",0,1)</f>
        <v>0</v>
      </c>
      <c r="CB23" s="16">
        <f t="shared" si="18"/>
        <v>0</v>
      </c>
      <c r="CD23" s="301"/>
      <c r="CE23" s="301"/>
      <c r="CF23" s="301"/>
      <c r="CG23" s="301"/>
    </row>
    <row r="24" spans="1:85" ht="17.100000000000001" customHeight="1">
      <c r="A24" s="62"/>
      <c r="B24" s="10"/>
      <c r="C24" s="19"/>
      <c r="D24" s="76"/>
      <c r="E24" s="98"/>
      <c r="F24" s="95"/>
      <c r="G24" s="93"/>
      <c r="H24" s="90"/>
      <c r="I24" s="90"/>
      <c r="J24" s="303"/>
      <c r="K24" s="12">
        <f t="shared" si="9"/>
        <v>107</v>
      </c>
      <c r="L24" s="4"/>
      <c r="M24" s="329" t="str">
        <f t="shared" si="19"/>
        <v/>
      </c>
      <c r="N24" s="330"/>
      <c r="O24" s="331" t="str">
        <f t="shared" si="20"/>
        <v/>
      </c>
      <c r="P24" s="332"/>
      <c r="Q24" s="292" t="str">
        <f t="shared" si="21"/>
        <v xml:space="preserve"> </v>
      </c>
      <c r="R24" s="293"/>
      <c r="S24" s="293"/>
      <c r="T24" s="293"/>
      <c r="U24" s="293"/>
      <c r="V24" s="293"/>
      <c r="W24" s="293"/>
      <c r="X24" s="293"/>
      <c r="Y24" s="293"/>
      <c r="Z24" s="293"/>
      <c r="AA24" s="293"/>
      <c r="AB24" s="293"/>
      <c r="AC24" s="293"/>
      <c r="AD24" s="293"/>
      <c r="AE24" s="293"/>
      <c r="AF24" s="293"/>
      <c r="AG24" s="293"/>
      <c r="AH24" s="293"/>
      <c r="AI24" s="293"/>
      <c r="AJ24" s="293"/>
      <c r="AK24" s="293"/>
      <c r="AL24" s="294"/>
      <c r="AM24" s="295" t="str">
        <f t="shared" si="22"/>
        <v/>
      </c>
      <c r="AN24" s="296"/>
      <c r="AO24" s="296"/>
      <c r="AP24" s="296"/>
      <c r="AQ24" s="296"/>
      <c r="AR24" s="296"/>
      <c r="AS24" s="296"/>
      <c r="AT24" s="296"/>
      <c r="AU24" s="297" t="str">
        <f t="shared" si="23"/>
        <v/>
      </c>
      <c r="AV24" s="298"/>
      <c r="AW24" s="298"/>
      <c r="AX24" s="298"/>
      <c r="AY24" s="298"/>
      <c r="AZ24" s="298"/>
      <c r="BA24" s="298"/>
      <c r="BB24" s="299"/>
      <c r="BC24" s="37"/>
      <c r="BD24" s="37"/>
      <c r="BE24" s="304"/>
      <c r="BF24" s="66">
        <f t="shared" si="0"/>
        <v>1016</v>
      </c>
      <c r="BG24" s="70" t="str">
        <f>IFERROR(VLOOKUP(BF24,aggiornamenti!A:B,2,0),"")</f>
        <v>OFFICINA DEL VOLLEY</v>
      </c>
      <c r="BH24"/>
      <c r="BI24" s="41" t="str">
        <f t="shared" si="1"/>
        <v/>
      </c>
      <c r="BJ24" s="41" t="str">
        <f t="shared" si="2"/>
        <v/>
      </c>
      <c r="BK24" s="41" t="str">
        <f t="shared" si="3"/>
        <v/>
      </c>
      <c r="BL24" s="41" t="str">
        <f t="shared" si="4"/>
        <v/>
      </c>
      <c r="BM24" s="41" t="str">
        <f t="shared" si="5"/>
        <v/>
      </c>
      <c r="BN24" s="40" t="b">
        <v>0</v>
      </c>
      <c r="BO24" s="16">
        <f t="shared" si="10"/>
        <v>0</v>
      </c>
      <c r="BP24" s="16" t="str">
        <f t="shared" si="11"/>
        <v/>
      </c>
      <c r="BQ24" s="16" t="str">
        <f t="shared" si="6"/>
        <v/>
      </c>
      <c r="BR24" s="16" t="str">
        <f t="shared" si="7"/>
        <v/>
      </c>
      <c r="BS24" s="16">
        <f t="shared" si="8"/>
        <v>0</v>
      </c>
      <c r="BT24" s="16" t="str">
        <f t="shared" si="12"/>
        <v/>
      </c>
      <c r="BU24" s="16" t="str">
        <f t="shared" si="13"/>
        <v/>
      </c>
      <c r="BV24" s="16" t="str">
        <f t="shared" si="14"/>
        <v/>
      </c>
      <c r="BW24" s="16" t="str">
        <f t="shared" si="15"/>
        <v/>
      </c>
      <c r="BX24" s="36" t="str">
        <f t="shared" si="16"/>
        <v/>
      </c>
      <c r="BY24" s="16" t="str">
        <f t="shared" si="17"/>
        <v/>
      </c>
      <c r="BZ24" s="16">
        <f>IF(IFERROR(VLOOKUP(BY24,BY25:BY$38,1,0),"")="",0,1)</f>
        <v>0</v>
      </c>
      <c r="CA24" s="16">
        <f>IF(IFERROR(VLOOKUP(BY24,BY$16:BY23,1,0),"")="",0,1)</f>
        <v>0</v>
      </c>
      <c r="CB24" s="16">
        <f t="shared" si="18"/>
        <v>0</v>
      </c>
      <c r="CD24" s="301"/>
      <c r="CE24" s="301"/>
      <c r="CF24" s="301"/>
      <c r="CG24" s="301"/>
    </row>
    <row r="25" spans="1:85" ht="17.100000000000001" customHeight="1">
      <c r="A25" s="62"/>
      <c r="B25" s="10"/>
      <c r="C25" s="19"/>
      <c r="D25" s="76"/>
      <c r="E25" s="98"/>
      <c r="F25" s="95"/>
      <c r="G25" s="93"/>
      <c r="H25" s="90"/>
      <c r="I25" s="90"/>
      <c r="J25" s="303"/>
      <c r="K25" s="12">
        <f t="shared" si="9"/>
        <v>108</v>
      </c>
      <c r="L25" s="4"/>
      <c r="M25" s="329" t="str">
        <f t="shared" si="19"/>
        <v/>
      </c>
      <c r="N25" s="330"/>
      <c r="O25" s="331" t="str">
        <f t="shared" si="20"/>
        <v/>
      </c>
      <c r="P25" s="332"/>
      <c r="Q25" s="292" t="str">
        <f t="shared" si="21"/>
        <v xml:space="preserve"> </v>
      </c>
      <c r="R25" s="293"/>
      <c r="S25" s="293"/>
      <c r="T25" s="293"/>
      <c r="U25" s="293"/>
      <c r="V25" s="293"/>
      <c r="W25" s="293"/>
      <c r="X25" s="293"/>
      <c r="Y25" s="293"/>
      <c r="Z25" s="293"/>
      <c r="AA25" s="293"/>
      <c r="AB25" s="293"/>
      <c r="AC25" s="293"/>
      <c r="AD25" s="293"/>
      <c r="AE25" s="293"/>
      <c r="AF25" s="293"/>
      <c r="AG25" s="293"/>
      <c r="AH25" s="293"/>
      <c r="AI25" s="293"/>
      <c r="AJ25" s="293"/>
      <c r="AK25" s="293"/>
      <c r="AL25" s="294"/>
      <c r="AM25" s="295" t="str">
        <f t="shared" si="22"/>
        <v/>
      </c>
      <c r="AN25" s="296"/>
      <c r="AO25" s="296"/>
      <c r="AP25" s="296"/>
      <c r="AQ25" s="296"/>
      <c r="AR25" s="296"/>
      <c r="AS25" s="296"/>
      <c r="AT25" s="296"/>
      <c r="AU25" s="297" t="str">
        <f t="shared" si="23"/>
        <v/>
      </c>
      <c r="AV25" s="298"/>
      <c r="AW25" s="298"/>
      <c r="AX25" s="298"/>
      <c r="AY25" s="298"/>
      <c r="AZ25" s="298"/>
      <c r="BA25" s="298"/>
      <c r="BB25" s="299"/>
      <c r="BC25" s="37"/>
      <c r="BD25" s="37"/>
      <c r="BE25" s="304"/>
      <c r="BF25" s="66">
        <f t="shared" si="0"/>
        <v>1017</v>
      </c>
      <c r="BG25" s="70" t="str">
        <f>IFERROR(VLOOKUP(BF25,aggiornamenti!A:B,2,0),"")</f>
        <v>A.S.D. RAMBLA</v>
      </c>
      <c r="BH25"/>
      <c r="BI25" s="41" t="str">
        <f t="shared" si="1"/>
        <v/>
      </c>
      <c r="BJ25" s="41" t="str">
        <f t="shared" si="2"/>
        <v/>
      </c>
      <c r="BK25" s="41" t="str">
        <f t="shared" si="3"/>
        <v/>
      </c>
      <c r="BL25" s="41" t="str">
        <f t="shared" si="4"/>
        <v/>
      </c>
      <c r="BM25" s="41" t="str">
        <f t="shared" si="5"/>
        <v/>
      </c>
      <c r="BN25" s="40" t="b">
        <v>0</v>
      </c>
      <c r="BO25" s="16">
        <f t="shared" si="10"/>
        <v>0</v>
      </c>
      <c r="BP25" s="16" t="str">
        <f t="shared" si="11"/>
        <v/>
      </c>
      <c r="BQ25" s="16" t="str">
        <f t="shared" si="6"/>
        <v/>
      </c>
      <c r="BR25" s="16" t="str">
        <f t="shared" si="7"/>
        <v/>
      </c>
      <c r="BS25" s="16">
        <f t="shared" si="8"/>
        <v>0</v>
      </c>
      <c r="BT25" s="16" t="str">
        <f t="shared" si="12"/>
        <v/>
      </c>
      <c r="BU25" s="16" t="str">
        <f t="shared" si="13"/>
        <v/>
      </c>
      <c r="BV25" s="16" t="str">
        <f t="shared" si="14"/>
        <v/>
      </c>
      <c r="BW25" s="16" t="str">
        <f t="shared" si="15"/>
        <v/>
      </c>
      <c r="BX25" s="36" t="str">
        <f t="shared" si="16"/>
        <v/>
      </c>
      <c r="BY25" s="16" t="str">
        <f t="shared" si="17"/>
        <v/>
      </c>
      <c r="BZ25" s="16">
        <f>IF(IFERROR(VLOOKUP(BY25,BY26:BY$38,1,0),"")="",0,1)</f>
        <v>0</v>
      </c>
      <c r="CA25" s="16">
        <f>IF(IFERROR(VLOOKUP(BY25,BY$16:BY24,1,0),"")="",0,1)</f>
        <v>0</v>
      </c>
      <c r="CB25" s="16">
        <f t="shared" si="18"/>
        <v>0</v>
      </c>
      <c r="CD25" s="301"/>
      <c r="CE25" s="301"/>
      <c r="CF25" s="301"/>
      <c r="CG25" s="301"/>
    </row>
    <row r="26" spans="1:85" ht="17.100000000000001" customHeight="1">
      <c r="A26" s="62"/>
      <c r="B26" s="10"/>
      <c r="C26" s="19"/>
      <c r="D26" s="76"/>
      <c r="E26" s="98"/>
      <c r="F26" s="95"/>
      <c r="G26" s="93"/>
      <c r="H26" s="90"/>
      <c r="I26" s="90"/>
      <c r="J26" s="303"/>
      <c r="K26" s="12">
        <f t="shared" si="9"/>
        <v>109</v>
      </c>
      <c r="L26" s="4"/>
      <c r="M26" s="329" t="str">
        <f t="shared" si="19"/>
        <v/>
      </c>
      <c r="N26" s="330"/>
      <c r="O26" s="331" t="str">
        <f t="shared" si="20"/>
        <v/>
      </c>
      <c r="P26" s="332"/>
      <c r="Q26" s="292" t="str">
        <f t="shared" si="21"/>
        <v xml:space="preserve"> </v>
      </c>
      <c r="R26" s="293"/>
      <c r="S26" s="293"/>
      <c r="T26" s="293"/>
      <c r="U26" s="293"/>
      <c r="V26" s="293"/>
      <c r="W26" s="293"/>
      <c r="X26" s="293"/>
      <c r="Y26" s="293"/>
      <c r="Z26" s="293"/>
      <c r="AA26" s="293"/>
      <c r="AB26" s="293"/>
      <c r="AC26" s="293"/>
      <c r="AD26" s="293"/>
      <c r="AE26" s="293"/>
      <c r="AF26" s="293"/>
      <c r="AG26" s="293"/>
      <c r="AH26" s="293"/>
      <c r="AI26" s="293"/>
      <c r="AJ26" s="293"/>
      <c r="AK26" s="293"/>
      <c r="AL26" s="294"/>
      <c r="AM26" s="295" t="str">
        <f t="shared" si="22"/>
        <v/>
      </c>
      <c r="AN26" s="296"/>
      <c r="AO26" s="296"/>
      <c r="AP26" s="296"/>
      <c r="AQ26" s="296"/>
      <c r="AR26" s="296"/>
      <c r="AS26" s="296"/>
      <c r="AT26" s="296"/>
      <c r="AU26" s="297" t="str">
        <f t="shared" si="23"/>
        <v/>
      </c>
      <c r="AV26" s="298"/>
      <c r="AW26" s="298"/>
      <c r="AX26" s="298"/>
      <c r="AY26" s="298"/>
      <c r="AZ26" s="298"/>
      <c r="BA26" s="298"/>
      <c r="BB26" s="299"/>
      <c r="BC26" s="37"/>
      <c r="BD26" s="37"/>
      <c r="BE26" s="304"/>
      <c r="BF26" s="66">
        <f t="shared" si="0"/>
        <v>1018</v>
      </c>
      <c r="BG26" s="70" t="str">
        <f>IFERROR(VLOOKUP(BF26,aggiornamenti!A:B,2,0),"")</f>
        <v>POLISPORTIVA TERGOLA ASD</v>
      </c>
      <c r="BH26"/>
      <c r="BI26" s="41" t="str">
        <f t="shared" si="1"/>
        <v/>
      </c>
      <c r="BJ26" s="41" t="str">
        <f t="shared" si="2"/>
        <v/>
      </c>
      <c r="BK26" s="41" t="str">
        <f t="shared" si="3"/>
        <v/>
      </c>
      <c r="BL26" s="41" t="str">
        <f t="shared" si="4"/>
        <v/>
      </c>
      <c r="BM26" s="41" t="str">
        <f t="shared" si="5"/>
        <v/>
      </c>
      <c r="BN26" s="40" t="b">
        <v>0</v>
      </c>
      <c r="BO26" s="16">
        <f t="shared" si="10"/>
        <v>0</v>
      </c>
      <c r="BP26" s="16" t="str">
        <f t="shared" si="11"/>
        <v/>
      </c>
      <c r="BQ26" s="16" t="str">
        <f t="shared" si="6"/>
        <v/>
      </c>
      <c r="BR26" s="16" t="str">
        <f t="shared" si="7"/>
        <v/>
      </c>
      <c r="BS26" s="16">
        <f t="shared" si="8"/>
        <v>0</v>
      </c>
      <c r="BT26" s="16" t="str">
        <f t="shared" si="12"/>
        <v/>
      </c>
      <c r="BU26" s="16" t="str">
        <f t="shared" si="13"/>
        <v/>
      </c>
      <c r="BV26" s="16" t="str">
        <f t="shared" si="14"/>
        <v/>
      </c>
      <c r="BW26" s="16" t="str">
        <f t="shared" si="15"/>
        <v/>
      </c>
      <c r="BX26" s="36" t="str">
        <f t="shared" si="16"/>
        <v/>
      </c>
      <c r="BY26" s="16" t="str">
        <f t="shared" si="17"/>
        <v/>
      </c>
      <c r="BZ26" s="16">
        <f>IF(IFERROR(VLOOKUP(BY26,BY27:BY$38,1,0),"")="",0,1)</f>
        <v>0</v>
      </c>
      <c r="CA26" s="16">
        <f>IF(IFERROR(VLOOKUP(BY26,BY$16:BY25,1,0),"")="",0,1)</f>
        <v>0</v>
      </c>
      <c r="CB26" s="16">
        <f t="shared" si="18"/>
        <v>0</v>
      </c>
      <c r="CD26" s="301"/>
      <c r="CE26" s="301"/>
      <c r="CF26" s="301"/>
      <c r="CG26" s="301"/>
    </row>
    <row r="27" spans="1:85" ht="17.100000000000001" customHeight="1">
      <c r="A27" s="62"/>
      <c r="B27" s="10"/>
      <c r="C27" s="19"/>
      <c r="D27" s="76"/>
      <c r="E27" s="98"/>
      <c r="F27" s="95"/>
      <c r="G27" s="93"/>
      <c r="H27" s="90"/>
      <c r="I27" s="90"/>
      <c r="J27" s="303"/>
      <c r="K27" s="12">
        <f t="shared" si="9"/>
        <v>110</v>
      </c>
      <c r="L27" s="4"/>
      <c r="M27" s="329" t="str">
        <f t="shared" si="19"/>
        <v/>
      </c>
      <c r="N27" s="330"/>
      <c r="O27" s="331" t="str">
        <f t="shared" si="20"/>
        <v/>
      </c>
      <c r="P27" s="332"/>
      <c r="Q27" s="292" t="str">
        <f t="shared" si="21"/>
        <v xml:space="preserve"> </v>
      </c>
      <c r="R27" s="293"/>
      <c r="S27" s="293"/>
      <c r="T27" s="293"/>
      <c r="U27" s="293"/>
      <c r="V27" s="293"/>
      <c r="W27" s="293"/>
      <c r="X27" s="293"/>
      <c r="Y27" s="293"/>
      <c r="Z27" s="293"/>
      <c r="AA27" s="293"/>
      <c r="AB27" s="293"/>
      <c r="AC27" s="293"/>
      <c r="AD27" s="293"/>
      <c r="AE27" s="293"/>
      <c r="AF27" s="293"/>
      <c r="AG27" s="293"/>
      <c r="AH27" s="293"/>
      <c r="AI27" s="293"/>
      <c r="AJ27" s="293"/>
      <c r="AK27" s="293"/>
      <c r="AL27" s="294"/>
      <c r="AM27" s="295" t="str">
        <f t="shared" si="22"/>
        <v/>
      </c>
      <c r="AN27" s="296"/>
      <c r="AO27" s="296"/>
      <c r="AP27" s="296"/>
      <c r="AQ27" s="296"/>
      <c r="AR27" s="296"/>
      <c r="AS27" s="296"/>
      <c r="AT27" s="296"/>
      <c r="AU27" s="297" t="str">
        <f t="shared" si="23"/>
        <v/>
      </c>
      <c r="AV27" s="298"/>
      <c r="AW27" s="298"/>
      <c r="AX27" s="298"/>
      <c r="AY27" s="298"/>
      <c r="AZ27" s="298"/>
      <c r="BA27" s="298"/>
      <c r="BB27" s="299"/>
      <c r="BC27" s="37"/>
      <c r="BD27" s="37"/>
      <c r="BE27" s="304"/>
      <c r="BF27" s="66">
        <f t="shared" si="0"/>
        <v>1019</v>
      </c>
      <c r="BG27" s="70" t="str">
        <f>IFERROR(VLOOKUP(BF27,aggiornamenti!A:B,2,0),"")</f>
        <v>A.S.D. REAL PADOVA</v>
      </c>
      <c r="BH27"/>
      <c r="BI27" s="41" t="str">
        <f t="shared" si="1"/>
        <v/>
      </c>
      <c r="BJ27" s="41" t="str">
        <f t="shared" si="2"/>
        <v/>
      </c>
      <c r="BK27" s="41" t="str">
        <f t="shared" si="3"/>
        <v/>
      </c>
      <c r="BL27" s="41" t="str">
        <f t="shared" si="4"/>
        <v/>
      </c>
      <c r="BM27" s="41" t="str">
        <f t="shared" si="5"/>
        <v/>
      </c>
      <c r="BN27" s="40" t="b">
        <v>0</v>
      </c>
      <c r="BO27" s="16">
        <f t="shared" si="10"/>
        <v>0</v>
      </c>
      <c r="BP27" s="16" t="str">
        <f t="shared" si="11"/>
        <v/>
      </c>
      <c r="BQ27" s="16" t="str">
        <f t="shared" si="6"/>
        <v/>
      </c>
      <c r="BR27" s="16" t="str">
        <f t="shared" si="7"/>
        <v/>
      </c>
      <c r="BS27" s="16">
        <f t="shared" si="8"/>
        <v>0</v>
      </c>
      <c r="BT27" s="16" t="str">
        <f t="shared" si="12"/>
        <v/>
      </c>
      <c r="BU27" s="16" t="str">
        <f t="shared" si="13"/>
        <v/>
      </c>
      <c r="BV27" s="16" t="str">
        <f t="shared" si="14"/>
        <v/>
      </c>
      <c r="BW27" s="16" t="str">
        <f t="shared" si="15"/>
        <v/>
      </c>
      <c r="BX27" s="36" t="str">
        <f t="shared" si="16"/>
        <v/>
      </c>
      <c r="BY27" s="16" t="str">
        <f t="shared" si="17"/>
        <v/>
      </c>
      <c r="BZ27" s="16">
        <f>IF(IFERROR(VLOOKUP(BY27,BY28:BY$38,1,0),"")="",0,1)</f>
        <v>0</v>
      </c>
      <c r="CA27" s="16">
        <f>IF(IFERROR(VLOOKUP(BY27,BY$16:BY26,1,0),"")="",0,1)</f>
        <v>0</v>
      </c>
      <c r="CB27" s="16">
        <f t="shared" si="18"/>
        <v>0</v>
      </c>
      <c r="CD27" s="301"/>
      <c r="CE27" s="301"/>
      <c r="CF27" s="301"/>
      <c r="CG27" s="301"/>
    </row>
    <row r="28" spans="1:85" ht="17.100000000000001" customHeight="1">
      <c r="A28" s="62"/>
      <c r="B28" s="10"/>
      <c r="C28" s="19"/>
      <c r="D28" s="76"/>
      <c r="E28" s="98"/>
      <c r="F28" s="95"/>
      <c r="G28" s="93"/>
      <c r="H28" s="90"/>
      <c r="I28" s="90"/>
      <c r="J28" s="303"/>
      <c r="K28" s="12">
        <f t="shared" si="9"/>
        <v>111</v>
      </c>
      <c r="L28" s="4"/>
      <c r="M28" s="329" t="str">
        <f t="shared" si="19"/>
        <v/>
      </c>
      <c r="N28" s="330"/>
      <c r="O28" s="331" t="str">
        <f t="shared" si="20"/>
        <v/>
      </c>
      <c r="P28" s="332"/>
      <c r="Q28" s="292" t="str">
        <f t="shared" si="21"/>
        <v xml:space="preserve"> </v>
      </c>
      <c r="R28" s="293"/>
      <c r="S28" s="293"/>
      <c r="T28" s="293"/>
      <c r="U28" s="293"/>
      <c r="V28" s="293"/>
      <c r="W28" s="293"/>
      <c r="X28" s="293"/>
      <c r="Y28" s="293"/>
      <c r="Z28" s="293"/>
      <c r="AA28" s="293"/>
      <c r="AB28" s="293"/>
      <c r="AC28" s="293"/>
      <c r="AD28" s="293"/>
      <c r="AE28" s="293"/>
      <c r="AF28" s="293"/>
      <c r="AG28" s="293"/>
      <c r="AH28" s="293"/>
      <c r="AI28" s="293"/>
      <c r="AJ28" s="293"/>
      <c r="AK28" s="293"/>
      <c r="AL28" s="294"/>
      <c r="AM28" s="295" t="str">
        <f t="shared" si="22"/>
        <v/>
      </c>
      <c r="AN28" s="296"/>
      <c r="AO28" s="296"/>
      <c r="AP28" s="296"/>
      <c r="AQ28" s="296"/>
      <c r="AR28" s="296"/>
      <c r="AS28" s="296"/>
      <c r="AT28" s="296"/>
      <c r="AU28" s="297" t="str">
        <f t="shared" si="23"/>
        <v/>
      </c>
      <c r="AV28" s="298"/>
      <c r="AW28" s="298"/>
      <c r="AX28" s="298"/>
      <c r="AY28" s="298"/>
      <c r="AZ28" s="298"/>
      <c r="BA28" s="298"/>
      <c r="BB28" s="299"/>
      <c r="BC28" s="37"/>
      <c r="BD28" s="37"/>
      <c r="BE28" s="304"/>
      <c r="BF28" s="66">
        <f t="shared" si="0"/>
        <v>1020</v>
      </c>
      <c r="BG28" s="70" t="str">
        <f>IFERROR(VLOOKUP(BF28,aggiornamenti!A:B,2,0),"")</f>
        <v xml:space="preserve"> ASD MONKEYSPORT</v>
      </c>
      <c r="BH28"/>
      <c r="BI28" s="41" t="str">
        <f t="shared" si="1"/>
        <v/>
      </c>
      <c r="BJ28" s="41" t="str">
        <f t="shared" si="2"/>
        <v/>
      </c>
      <c r="BK28" s="41" t="str">
        <f t="shared" si="3"/>
        <v/>
      </c>
      <c r="BL28" s="41" t="str">
        <f t="shared" si="4"/>
        <v/>
      </c>
      <c r="BM28" s="41" t="str">
        <f t="shared" si="5"/>
        <v/>
      </c>
      <c r="BN28" s="40" t="b">
        <v>0</v>
      </c>
      <c r="BO28" s="16">
        <f t="shared" si="10"/>
        <v>0</v>
      </c>
      <c r="BP28" s="16" t="str">
        <f t="shared" si="11"/>
        <v/>
      </c>
      <c r="BQ28" s="16" t="str">
        <f t="shared" si="6"/>
        <v/>
      </c>
      <c r="BR28" s="16" t="str">
        <f t="shared" si="7"/>
        <v/>
      </c>
      <c r="BS28" s="16">
        <f t="shared" si="8"/>
        <v>0</v>
      </c>
      <c r="BT28" s="16" t="str">
        <f t="shared" si="12"/>
        <v/>
      </c>
      <c r="BU28" s="16" t="str">
        <f t="shared" si="13"/>
        <v/>
      </c>
      <c r="BV28" s="16" t="str">
        <f t="shared" si="14"/>
        <v/>
      </c>
      <c r="BW28" s="16" t="str">
        <f t="shared" si="15"/>
        <v/>
      </c>
      <c r="BX28" s="36" t="str">
        <f t="shared" si="16"/>
        <v/>
      </c>
      <c r="BY28" s="16" t="str">
        <f t="shared" si="17"/>
        <v/>
      </c>
      <c r="BZ28" s="16">
        <f>IF(IFERROR(VLOOKUP(BY28,BY29:BY$38,1,0),"")="",0,1)</f>
        <v>0</v>
      </c>
      <c r="CA28" s="16">
        <f>IF(IFERROR(VLOOKUP(BY28,BY$16:BY27,1,0),"")="",0,1)</f>
        <v>0</v>
      </c>
      <c r="CB28" s="16">
        <f t="shared" si="18"/>
        <v>0</v>
      </c>
      <c r="CD28" s="301"/>
      <c r="CE28" s="301"/>
      <c r="CF28" s="301"/>
      <c r="CG28" s="301"/>
    </row>
    <row r="29" spans="1:85" ht="17.100000000000001" customHeight="1">
      <c r="A29" s="62"/>
      <c r="B29" s="10"/>
      <c r="C29" s="19"/>
      <c r="D29" s="76"/>
      <c r="E29" s="98"/>
      <c r="F29" s="95"/>
      <c r="G29" s="93"/>
      <c r="H29" s="90"/>
      <c r="I29" s="90"/>
      <c r="J29" s="303"/>
      <c r="K29" s="12">
        <f t="shared" si="9"/>
        <v>112</v>
      </c>
      <c r="L29" s="4"/>
      <c r="M29" s="329" t="str">
        <f t="shared" si="19"/>
        <v/>
      </c>
      <c r="N29" s="330"/>
      <c r="O29" s="331" t="str">
        <f t="shared" si="20"/>
        <v/>
      </c>
      <c r="P29" s="332"/>
      <c r="Q29" s="292" t="str">
        <f t="shared" si="21"/>
        <v xml:space="preserve"> </v>
      </c>
      <c r="R29" s="293"/>
      <c r="S29" s="293"/>
      <c r="T29" s="293"/>
      <c r="U29" s="293"/>
      <c r="V29" s="293"/>
      <c r="W29" s="293"/>
      <c r="X29" s="293"/>
      <c r="Y29" s="293"/>
      <c r="Z29" s="293"/>
      <c r="AA29" s="293"/>
      <c r="AB29" s="293"/>
      <c r="AC29" s="293"/>
      <c r="AD29" s="293"/>
      <c r="AE29" s="293"/>
      <c r="AF29" s="293"/>
      <c r="AG29" s="293"/>
      <c r="AH29" s="293"/>
      <c r="AI29" s="293"/>
      <c r="AJ29" s="293"/>
      <c r="AK29" s="293"/>
      <c r="AL29" s="294"/>
      <c r="AM29" s="295" t="str">
        <f t="shared" si="22"/>
        <v/>
      </c>
      <c r="AN29" s="296"/>
      <c r="AO29" s="296"/>
      <c r="AP29" s="296"/>
      <c r="AQ29" s="296"/>
      <c r="AR29" s="296"/>
      <c r="AS29" s="296"/>
      <c r="AT29" s="296"/>
      <c r="AU29" s="297" t="str">
        <f t="shared" si="23"/>
        <v/>
      </c>
      <c r="AV29" s="298"/>
      <c r="AW29" s="298"/>
      <c r="AX29" s="298"/>
      <c r="AY29" s="298"/>
      <c r="AZ29" s="298"/>
      <c r="BA29" s="298"/>
      <c r="BB29" s="299"/>
      <c r="BC29" s="37"/>
      <c r="BD29" s="37"/>
      <c r="BE29" s="304"/>
      <c r="BF29" s="66">
        <f t="shared" si="0"/>
        <v>1021</v>
      </c>
      <c r="BG29" s="70" t="str">
        <f>IFERROR(VLOOKUP(BF29,aggiornamenti!A:B,2,0),"")</f>
        <v>POLISPORTIVA SAN PRECARIO ASD</v>
      </c>
      <c r="BH29"/>
      <c r="BI29" s="41" t="str">
        <f t="shared" si="1"/>
        <v/>
      </c>
      <c r="BJ29" s="41" t="str">
        <f t="shared" si="2"/>
        <v/>
      </c>
      <c r="BK29" s="41" t="str">
        <f t="shared" si="3"/>
        <v/>
      </c>
      <c r="BL29" s="41" t="str">
        <f t="shared" si="4"/>
        <v/>
      </c>
      <c r="BM29" s="41" t="str">
        <f t="shared" si="5"/>
        <v/>
      </c>
      <c r="BN29" s="40" t="b">
        <v>0</v>
      </c>
      <c r="BO29" s="16">
        <f t="shared" si="10"/>
        <v>0</v>
      </c>
      <c r="BP29" s="16" t="str">
        <f t="shared" si="11"/>
        <v/>
      </c>
      <c r="BQ29" s="16" t="str">
        <f t="shared" si="6"/>
        <v/>
      </c>
      <c r="BR29" s="16" t="str">
        <f t="shared" si="7"/>
        <v/>
      </c>
      <c r="BS29" s="16">
        <f t="shared" si="8"/>
        <v>0</v>
      </c>
      <c r="BT29" s="16" t="str">
        <f t="shared" si="12"/>
        <v/>
      </c>
      <c r="BU29" s="16" t="str">
        <f t="shared" si="13"/>
        <v/>
      </c>
      <c r="BV29" s="16" t="str">
        <f t="shared" si="14"/>
        <v/>
      </c>
      <c r="BW29" s="16" t="str">
        <f t="shared" si="15"/>
        <v/>
      </c>
      <c r="BX29" s="36" t="str">
        <f t="shared" si="16"/>
        <v/>
      </c>
      <c r="BY29" s="16" t="str">
        <f t="shared" si="17"/>
        <v/>
      </c>
      <c r="BZ29" s="16">
        <f>IF(IFERROR(VLOOKUP(BY29,BY30:BY$38,1,0),"")="",0,1)</f>
        <v>0</v>
      </c>
      <c r="CA29" s="16">
        <f>IF(IFERROR(VLOOKUP(BY29,BY$16:BY28,1,0),"")="",0,1)</f>
        <v>0</v>
      </c>
      <c r="CB29" s="16">
        <f t="shared" si="18"/>
        <v>0</v>
      </c>
      <c r="CD29" s="301"/>
      <c r="CE29" s="301"/>
      <c r="CF29" s="301"/>
      <c r="CG29" s="301"/>
    </row>
    <row r="30" spans="1:85" ht="17.100000000000001" customHeight="1">
      <c r="A30" s="62"/>
      <c r="B30" s="10"/>
      <c r="C30" s="19"/>
      <c r="D30" s="76"/>
      <c r="E30" s="98"/>
      <c r="F30" s="95"/>
      <c r="G30" s="93"/>
      <c r="H30" s="90"/>
      <c r="I30" s="90"/>
      <c r="J30" s="303"/>
      <c r="K30" s="12">
        <f t="shared" si="9"/>
        <v>113</v>
      </c>
      <c r="L30" s="4"/>
      <c r="M30" s="329" t="str">
        <f t="shared" si="19"/>
        <v/>
      </c>
      <c r="N30" s="330"/>
      <c r="O30" s="331" t="str">
        <f t="shared" si="20"/>
        <v/>
      </c>
      <c r="P30" s="332"/>
      <c r="Q30" s="292" t="str">
        <f t="shared" si="21"/>
        <v xml:space="preserve"> </v>
      </c>
      <c r="R30" s="293"/>
      <c r="S30" s="293"/>
      <c r="T30" s="293"/>
      <c r="U30" s="293"/>
      <c r="V30" s="293"/>
      <c r="W30" s="293"/>
      <c r="X30" s="293"/>
      <c r="Y30" s="293"/>
      <c r="Z30" s="293"/>
      <c r="AA30" s="293"/>
      <c r="AB30" s="293"/>
      <c r="AC30" s="293"/>
      <c r="AD30" s="293"/>
      <c r="AE30" s="293"/>
      <c r="AF30" s="293"/>
      <c r="AG30" s="293"/>
      <c r="AH30" s="293"/>
      <c r="AI30" s="293"/>
      <c r="AJ30" s="293"/>
      <c r="AK30" s="293"/>
      <c r="AL30" s="294"/>
      <c r="AM30" s="295" t="str">
        <f t="shared" si="22"/>
        <v/>
      </c>
      <c r="AN30" s="296"/>
      <c r="AO30" s="296"/>
      <c r="AP30" s="296"/>
      <c r="AQ30" s="296"/>
      <c r="AR30" s="296"/>
      <c r="AS30" s="296"/>
      <c r="AT30" s="296"/>
      <c r="AU30" s="297" t="str">
        <f t="shared" si="23"/>
        <v/>
      </c>
      <c r="AV30" s="298"/>
      <c r="AW30" s="298"/>
      <c r="AX30" s="298"/>
      <c r="AY30" s="298"/>
      <c r="AZ30" s="298"/>
      <c r="BA30" s="298"/>
      <c r="BB30" s="299"/>
      <c r="BC30" s="37"/>
      <c r="BD30" s="37"/>
      <c r="BE30" s="304"/>
      <c r="BF30" s="66">
        <f t="shared" si="0"/>
        <v>1022</v>
      </c>
      <c r="BG30" s="70" t="str">
        <f>IFERROR(VLOOKUP(BF30,aggiornamenti!A:B,2,0),"")</f>
        <v>A.S.D. SERENISSIMA</v>
      </c>
      <c r="BH30"/>
      <c r="BI30" s="41" t="str">
        <f t="shared" si="1"/>
        <v/>
      </c>
      <c r="BJ30" s="41" t="str">
        <f t="shared" si="2"/>
        <v/>
      </c>
      <c r="BK30" s="41" t="str">
        <f t="shared" si="3"/>
        <v/>
      </c>
      <c r="BL30" s="41" t="str">
        <f t="shared" si="4"/>
        <v/>
      </c>
      <c r="BM30" s="41" t="str">
        <f t="shared" si="5"/>
        <v/>
      </c>
      <c r="BN30" s="40" t="b">
        <v>0</v>
      </c>
      <c r="BO30" s="16">
        <f t="shared" si="10"/>
        <v>0</v>
      </c>
      <c r="BP30" s="16" t="str">
        <f t="shared" si="11"/>
        <v/>
      </c>
      <c r="BQ30" s="16" t="str">
        <f t="shared" si="6"/>
        <v/>
      </c>
      <c r="BR30" s="16" t="str">
        <f t="shared" si="7"/>
        <v/>
      </c>
      <c r="BS30" s="16">
        <f t="shared" si="8"/>
        <v>0</v>
      </c>
      <c r="BT30" s="16" t="str">
        <f t="shared" si="12"/>
        <v/>
      </c>
      <c r="BU30" s="16" t="str">
        <f t="shared" si="13"/>
        <v/>
      </c>
      <c r="BV30" s="16" t="str">
        <f t="shared" si="14"/>
        <v/>
      </c>
      <c r="BW30" s="16" t="str">
        <f t="shared" si="15"/>
        <v/>
      </c>
      <c r="BX30" s="36" t="str">
        <f t="shared" si="16"/>
        <v/>
      </c>
      <c r="BY30" s="16" t="str">
        <f t="shared" si="17"/>
        <v/>
      </c>
      <c r="BZ30" s="16">
        <f>IF(IFERROR(VLOOKUP(BY30,BY31:BY$38,1,0),"")="",0,1)</f>
        <v>0</v>
      </c>
      <c r="CA30" s="16">
        <f>IF(IFERROR(VLOOKUP(BY30,BY$16:BY29,1,0),"")="",0,1)</f>
        <v>0</v>
      </c>
      <c r="CB30" s="16">
        <f t="shared" si="18"/>
        <v>0</v>
      </c>
      <c r="CD30" s="301"/>
      <c r="CE30" s="301"/>
      <c r="CF30" s="301"/>
      <c r="CG30" s="301"/>
    </row>
    <row r="31" spans="1:85" ht="17.100000000000001" customHeight="1">
      <c r="A31" s="62"/>
      <c r="B31" s="10"/>
      <c r="C31" s="19"/>
      <c r="D31" s="76"/>
      <c r="E31" s="99"/>
      <c r="F31" s="96"/>
      <c r="G31" s="93"/>
      <c r="H31" s="90"/>
      <c r="I31" s="90"/>
      <c r="J31" s="303"/>
      <c r="K31" s="12">
        <f t="shared" si="9"/>
        <v>114</v>
      </c>
      <c r="L31" s="4"/>
      <c r="M31" s="329" t="str">
        <f t="shared" si="19"/>
        <v/>
      </c>
      <c r="N31" s="330"/>
      <c r="O31" s="331" t="str">
        <f t="shared" si="20"/>
        <v/>
      </c>
      <c r="P31" s="332"/>
      <c r="Q31" s="292" t="str">
        <f t="shared" si="21"/>
        <v xml:space="preserve"> </v>
      </c>
      <c r="R31" s="293"/>
      <c r="S31" s="293"/>
      <c r="T31" s="293"/>
      <c r="U31" s="293"/>
      <c r="V31" s="293"/>
      <c r="W31" s="293"/>
      <c r="X31" s="293"/>
      <c r="Y31" s="293"/>
      <c r="Z31" s="293"/>
      <c r="AA31" s="293"/>
      <c r="AB31" s="293"/>
      <c r="AC31" s="293"/>
      <c r="AD31" s="293"/>
      <c r="AE31" s="293"/>
      <c r="AF31" s="293"/>
      <c r="AG31" s="293"/>
      <c r="AH31" s="293"/>
      <c r="AI31" s="293"/>
      <c r="AJ31" s="293"/>
      <c r="AK31" s="293"/>
      <c r="AL31" s="294"/>
      <c r="AM31" s="295" t="str">
        <f t="shared" si="22"/>
        <v/>
      </c>
      <c r="AN31" s="296"/>
      <c r="AO31" s="296"/>
      <c r="AP31" s="296"/>
      <c r="AQ31" s="296"/>
      <c r="AR31" s="296"/>
      <c r="AS31" s="296"/>
      <c r="AT31" s="296"/>
      <c r="AU31" s="297" t="str">
        <f t="shared" si="23"/>
        <v/>
      </c>
      <c r="AV31" s="298"/>
      <c r="AW31" s="298"/>
      <c r="AX31" s="298"/>
      <c r="AY31" s="298"/>
      <c r="AZ31" s="298"/>
      <c r="BA31" s="298"/>
      <c r="BB31" s="299"/>
      <c r="BC31" s="37"/>
      <c r="BD31" s="37"/>
      <c r="BE31" s="304"/>
      <c r="BF31" s="66">
        <f t="shared" si="0"/>
        <v>1023</v>
      </c>
      <c r="BG31" s="70" t="str">
        <f>IFERROR(VLOOKUP(BF31,aggiornamenti!A:B,2,0),"")</f>
        <v>S.P.D. CAMPODORO</v>
      </c>
      <c r="BH31"/>
      <c r="BI31" s="41" t="str">
        <f t="shared" si="1"/>
        <v/>
      </c>
      <c r="BJ31" s="41" t="str">
        <f t="shared" si="2"/>
        <v/>
      </c>
      <c r="BK31" s="41" t="str">
        <f t="shared" si="3"/>
        <v/>
      </c>
      <c r="BL31" s="41" t="str">
        <f t="shared" si="4"/>
        <v/>
      </c>
      <c r="BM31" s="41" t="str">
        <f t="shared" si="5"/>
        <v/>
      </c>
      <c r="BN31" s="40" t="b">
        <v>0</v>
      </c>
      <c r="BO31" s="16">
        <f t="shared" si="10"/>
        <v>0</v>
      </c>
      <c r="BP31" s="16" t="str">
        <f t="shared" si="11"/>
        <v/>
      </c>
      <c r="BQ31" s="16" t="str">
        <f t="shared" si="6"/>
        <v/>
      </c>
      <c r="BR31" s="16" t="str">
        <f t="shared" si="7"/>
        <v/>
      </c>
      <c r="BS31" s="16">
        <f t="shared" si="8"/>
        <v>0</v>
      </c>
      <c r="BT31" s="16" t="str">
        <f t="shared" si="12"/>
        <v/>
      </c>
      <c r="BU31" s="16" t="str">
        <f t="shared" si="13"/>
        <v/>
      </c>
      <c r="BV31" s="16" t="str">
        <f t="shared" si="14"/>
        <v/>
      </c>
      <c r="BW31" s="16" t="str">
        <f t="shared" si="15"/>
        <v/>
      </c>
      <c r="BX31" s="36" t="str">
        <f t="shared" si="16"/>
        <v/>
      </c>
      <c r="BY31" s="16" t="str">
        <f t="shared" si="17"/>
        <v/>
      </c>
      <c r="BZ31" s="16">
        <f>IF(IFERROR(VLOOKUP(BY31,BY32:BY$38,1,0),"")="",0,1)</f>
        <v>0</v>
      </c>
      <c r="CA31" s="16">
        <f>IF(IFERROR(VLOOKUP(BY31,BY$16:BY30,1,0),"")="",0,1)</f>
        <v>0</v>
      </c>
      <c r="CB31" s="16">
        <f t="shared" si="18"/>
        <v>0</v>
      </c>
      <c r="CD31" s="301"/>
      <c r="CE31" s="301"/>
      <c r="CF31" s="301"/>
      <c r="CG31" s="301"/>
    </row>
    <row r="32" spans="1:85" ht="17.100000000000001" customHeight="1">
      <c r="A32" s="62"/>
      <c r="B32" s="10"/>
      <c r="C32" s="19"/>
      <c r="D32" s="76"/>
      <c r="E32" s="98"/>
      <c r="F32" s="95"/>
      <c r="G32" s="93"/>
      <c r="H32" s="87"/>
      <c r="I32" s="90"/>
      <c r="J32" s="303"/>
      <c r="K32" s="12">
        <f t="shared" si="9"/>
        <v>115</v>
      </c>
      <c r="L32" s="4"/>
      <c r="M32" s="329" t="str">
        <f t="shared" si="19"/>
        <v/>
      </c>
      <c r="N32" s="330"/>
      <c r="O32" s="331" t="str">
        <f t="shared" si="20"/>
        <v/>
      </c>
      <c r="P32" s="332"/>
      <c r="Q32" s="292" t="str">
        <f t="shared" si="21"/>
        <v xml:space="preserve"> </v>
      </c>
      <c r="R32" s="293"/>
      <c r="S32" s="293"/>
      <c r="T32" s="293"/>
      <c r="U32" s="293"/>
      <c r="V32" s="293"/>
      <c r="W32" s="293"/>
      <c r="X32" s="293"/>
      <c r="Y32" s="293"/>
      <c r="Z32" s="293"/>
      <c r="AA32" s="293"/>
      <c r="AB32" s="293"/>
      <c r="AC32" s="293"/>
      <c r="AD32" s="293"/>
      <c r="AE32" s="293"/>
      <c r="AF32" s="293"/>
      <c r="AG32" s="293"/>
      <c r="AH32" s="293"/>
      <c r="AI32" s="293"/>
      <c r="AJ32" s="293"/>
      <c r="AK32" s="293"/>
      <c r="AL32" s="294"/>
      <c r="AM32" s="295" t="str">
        <f t="shared" si="22"/>
        <v/>
      </c>
      <c r="AN32" s="296"/>
      <c r="AO32" s="296"/>
      <c r="AP32" s="296"/>
      <c r="AQ32" s="296"/>
      <c r="AR32" s="296"/>
      <c r="AS32" s="296"/>
      <c r="AT32" s="296"/>
      <c r="AU32" s="297" t="str">
        <f t="shared" si="23"/>
        <v/>
      </c>
      <c r="AV32" s="298"/>
      <c r="AW32" s="298"/>
      <c r="AX32" s="298"/>
      <c r="AY32" s="298"/>
      <c r="AZ32" s="298"/>
      <c r="BA32" s="298"/>
      <c r="BB32" s="299"/>
      <c r="BC32" s="37"/>
      <c r="BD32" s="37"/>
      <c r="BE32" s="304"/>
      <c r="BF32" s="66">
        <f t="shared" si="0"/>
        <v>1024</v>
      </c>
      <c r="BG32" s="70" t="str">
        <f>IFERROR(VLOOKUP(BF32,aggiornamenti!A:B,2,0),"")</f>
        <v>A.S.D. TRIP VOLLEY</v>
      </c>
      <c r="BH32"/>
      <c r="BI32" s="41" t="str">
        <f t="shared" si="1"/>
        <v/>
      </c>
      <c r="BJ32" s="41" t="str">
        <f t="shared" si="2"/>
        <v/>
      </c>
      <c r="BK32" s="41" t="str">
        <f t="shared" si="3"/>
        <v/>
      </c>
      <c r="BL32" s="41" t="str">
        <f t="shared" si="4"/>
        <v/>
      </c>
      <c r="BM32" s="41" t="str">
        <f t="shared" si="5"/>
        <v/>
      </c>
      <c r="BN32" s="40" t="b">
        <v>0</v>
      </c>
      <c r="BO32" s="16">
        <f t="shared" si="10"/>
        <v>0</v>
      </c>
      <c r="BP32" s="16" t="str">
        <f t="shared" si="11"/>
        <v/>
      </c>
      <c r="BQ32" s="16" t="str">
        <f t="shared" si="6"/>
        <v/>
      </c>
      <c r="BR32" s="16" t="str">
        <f t="shared" si="7"/>
        <v/>
      </c>
      <c r="BS32" s="16">
        <f t="shared" si="8"/>
        <v>0</v>
      </c>
      <c r="BT32" s="16" t="str">
        <f t="shared" si="12"/>
        <v/>
      </c>
      <c r="BU32" s="16" t="str">
        <f t="shared" si="13"/>
        <v/>
      </c>
      <c r="BV32" s="16" t="str">
        <f t="shared" si="14"/>
        <v/>
      </c>
      <c r="BW32" s="16" t="str">
        <f t="shared" si="15"/>
        <v/>
      </c>
      <c r="BX32" s="36" t="str">
        <f t="shared" si="16"/>
        <v/>
      </c>
      <c r="BY32" s="16" t="str">
        <f t="shared" si="17"/>
        <v/>
      </c>
      <c r="BZ32" s="16">
        <f>IF(IFERROR(VLOOKUP(BY32,BY33:BY$38,1,0),"")="",0,1)</f>
        <v>0</v>
      </c>
      <c r="CA32" s="16">
        <f>IF(IFERROR(VLOOKUP(BY32,BY$16:BY31,1,0),"")="",0,1)</f>
        <v>0</v>
      </c>
      <c r="CB32" s="16">
        <f t="shared" si="18"/>
        <v>0</v>
      </c>
      <c r="CD32" s="301"/>
      <c r="CE32" s="301"/>
      <c r="CF32" s="301"/>
      <c r="CG32" s="301"/>
    </row>
    <row r="33" spans="1:85" ht="17.100000000000001" customHeight="1">
      <c r="A33" s="62"/>
      <c r="B33" s="10"/>
      <c r="C33" s="19"/>
      <c r="D33" s="76"/>
      <c r="E33" s="98"/>
      <c r="F33" s="95"/>
      <c r="G33" s="93"/>
      <c r="H33" s="87"/>
      <c r="I33" s="90"/>
      <c r="J33" s="303"/>
      <c r="K33" s="12">
        <f t="shared" si="9"/>
        <v>116</v>
      </c>
      <c r="L33" s="4"/>
      <c r="M33" s="329" t="str">
        <f t="shared" si="19"/>
        <v/>
      </c>
      <c r="N33" s="330"/>
      <c r="O33" s="331" t="str">
        <f t="shared" si="20"/>
        <v/>
      </c>
      <c r="P33" s="332"/>
      <c r="Q33" s="292" t="str">
        <f t="shared" si="21"/>
        <v xml:space="preserve"> </v>
      </c>
      <c r="R33" s="293"/>
      <c r="S33" s="293"/>
      <c r="T33" s="293"/>
      <c r="U33" s="293"/>
      <c r="V33" s="293"/>
      <c r="W33" s="293"/>
      <c r="X33" s="293"/>
      <c r="Y33" s="293"/>
      <c r="Z33" s="293"/>
      <c r="AA33" s="293"/>
      <c r="AB33" s="293"/>
      <c r="AC33" s="293"/>
      <c r="AD33" s="293"/>
      <c r="AE33" s="293"/>
      <c r="AF33" s="293"/>
      <c r="AG33" s="293"/>
      <c r="AH33" s="293"/>
      <c r="AI33" s="293"/>
      <c r="AJ33" s="293"/>
      <c r="AK33" s="293"/>
      <c r="AL33" s="294"/>
      <c r="AM33" s="295" t="str">
        <f t="shared" si="22"/>
        <v/>
      </c>
      <c r="AN33" s="296"/>
      <c r="AO33" s="296"/>
      <c r="AP33" s="296"/>
      <c r="AQ33" s="296"/>
      <c r="AR33" s="296"/>
      <c r="AS33" s="296"/>
      <c r="AT33" s="296"/>
      <c r="AU33" s="297" t="str">
        <f t="shared" si="23"/>
        <v/>
      </c>
      <c r="AV33" s="298"/>
      <c r="AW33" s="298"/>
      <c r="AX33" s="298"/>
      <c r="AY33" s="298"/>
      <c r="AZ33" s="298"/>
      <c r="BA33" s="298"/>
      <c r="BB33" s="299"/>
      <c r="BC33" s="37"/>
      <c r="BD33" s="37"/>
      <c r="BE33" s="304"/>
      <c r="BF33" s="66">
        <f t="shared" si="0"/>
        <v>1025</v>
      </c>
      <c r="BG33" s="70" t="str">
        <f>IFERROR(VLOOKUP(BF33,aggiornamenti!A:B,2,0),"")</f>
        <v>A.S.D. REAL PADOVA</v>
      </c>
      <c r="BH33"/>
      <c r="BI33" s="41" t="str">
        <f t="shared" si="1"/>
        <v/>
      </c>
      <c r="BJ33" s="41" t="str">
        <f t="shared" si="2"/>
        <v/>
      </c>
      <c r="BK33" s="41" t="str">
        <f t="shared" si="3"/>
        <v/>
      </c>
      <c r="BL33" s="41" t="str">
        <f t="shared" si="4"/>
        <v/>
      </c>
      <c r="BM33" s="41" t="str">
        <f t="shared" si="5"/>
        <v/>
      </c>
      <c r="BN33" s="40" t="b">
        <v>0</v>
      </c>
      <c r="BO33" s="16">
        <f t="shared" si="10"/>
        <v>0</v>
      </c>
      <c r="BP33" s="16" t="str">
        <f t="shared" si="11"/>
        <v/>
      </c>
      <c r="BQ33" s="16" t="str">
        <f t="shared" si="6"/>
        <v/>
      </c>
      <c r="BR33" s="16" t="str">
        <f t="shared" si="7"/>
        <v/>
      </c>
      <c r="BS33" s="16">
        <f t="shared" si="8"/>
        <v>0</v>
      </c>
      <c r="BT33" s="16" t="str">
        <f t="shared" si="12"/>
        <v/>
      </c>
      <c r="BU33" s="16" t="str">
        <f t="shared" si="13"/>
        <v/>
      </c>
      <c r="BV33" s="16" t="str">
        <f t="shared" si="14"/>
        <v/>
      </c>
      <c r="BW33" s="16" t="str">
        <f t="shared" si="15"/>
        <v/>
      </c>
      <c r="BX33" s="36" t="str">
        <f t="shared" si="16"/>
        <v/>
      </c>
      <c r="BY33" s="16" t="str">
        <f t="shared" si="17"/>
        <v/>
      </c>
      <c r="BZ33" s="16">
        <f>IF(IFERROR(VLOOKUP(BY33,BY34:BY$38,1,0),"")="",0,1)</f>
        <v>0</v>
      </c>
      <c r="CA33" s="16">
        <f>IF(IFERROR(VLOOKUP(BY33,BY$16:BY32,1,0),"")="",0,1)</f>
        <v>0</v>
      </c>
      <c r="CB33" s="16">
        <f t="shared" si="18"/>
        <v>0</v>
      </c>
      <c r="CD33" s="301"/>
      <c r="CE33" s="301"/>
      <c r="CF33" s="301"/>
      <c r="CG33" s="301"/>
    </row>
    <row r="34" spans="1:85" ht="17.100000000000001" customHeight="1">
      <c r="A34" s="62"/>
      <c r="B34" s="10"/>
      <c r="C34" s="19"/>
      <c r="D34" s="76"/>
      <c r="E34" s="98"/>
      <c r="F34" s="95"/>
      <c r="G34" s="93"/>
      <c r="H34" s="87"/>
      <c r="I34" s="90"/>
      <c r="J34" s="303"/>
      <c r="K34" s="12">
        <f t="shared" si="9"/>
        <v>117</v>
      </c>
      <c r="L34" s="4"/>
      <c r="M34" s="329" t="str">
        <f t="shared" si="19"/>
        <v/>
      </c>
      <c r="N34" s="330"/>
      <c r="O34" s="331" t="str">
        <f t="shared" si="20"/>
        <v/>
      </c>
      <c r="P34" s="332"/>
      <c r="Q34" s="292" t="str">
        <f t="shared" si="21"/>
        <v xml:space="preserve"> </v>
      </c>
      <c r="R34" s="293"/>
      <c r="S34" s="293"/>
      <c r="T34" s="293"/>
      <c r="U34" s="293"/>
      <c r="V34" s="293"/>
      <c r="W34" s="293"/>
      <c r="X34" s="293"/>
      <c r="Y34" s="293"/>
      <c r="Z34" s="293"/>
      <c r="AA34" s="293"/>
      <c r="AB34" s="293"/>
      <c r="AC34" s="293"/>
      <c r="AD34" s="293"/>
      <c r="AE34" s="293"/>
      <c r="AF34" s="293"/>
      <c r="AG34" s="293"/>
      <c r="AH34" s="293"/>
      <c r="AI34" s="293"/>
      <c r="AJ34" s="293"/>
      <c r="AK34" s="293"/>
      <c r="AL34" s="294"/>
      <c r="AM34" s="295" t="str">
        <f t="shared" si="22"/>
        <v/>
      </c>
      <c r="AN34" s="296"/>
      <c r="AO34" s="296"/>
      <c r="AP34" s="296"/>
      <c r="AQ34" s="296"/>
      <c r="AR34" s="296"/>
      <c r="AS34" s="296"/>
      <c r="AT34" s="296"/>
      <c r="AU34" s="297" t="str">
        <f t="shared" si="23"/>
        <v/>
      </c>
      <c r="AV34" s="298"/>
      <c r="AW34" s="298"/>
      <c r="AX34" s="298"/>
      <c r="AY34" s="298"/>
      <c r="AZ34" s="298"/>
      <c r="BA34" s="298"/>
      <c r="BB34" s="299"/>
      <c r="BC34" s="37"/>
      <c r="BD34" s="37"/>
      <c r="BE34" s="304"/>
      <c r="BF34" s="66">
        <f t="shared" si="0"/>
        <v>1026</v>
      </c>
      <c r="BG34" s="70" t="str">
        <f>IFERROR(VLOOKUP(BF34,aggiornamenti!A:B,2,0),"")</f>
        <v>A.S.D. C. COLOMBO</v>
      </c>
      <c r="BH34"/>
      <c r="BI34" s="41" t="str">
        <f t="shared" si="1"/>
        <v/>
      </c>
      <c r="BJ34" s="41" t="str">
        <f t="shared" si="2"/>
        <v/>
      </c>
      <c r="BK34" s="41" t="str">
        <f t="shared" si="3"/>
        <v/>
      </c>
      <c r="BL34" s="41" t="str">
        <f t="shared" si="4"/>
        <v/>
      </c>
      <c r="BM34" s="41" t="str">
        <f t="shared" si="5"/>
        <v/>
      </c>
      <c r="BN34" s="40" t="b">
        <v>0</v>
      </c>
      <c r="BO34" s="16">
        <f t="shared" si="10"/>
        <v>0</v>
      </c>
      <c r="BP34" s="16" t="str">
        <f t="shared" si="11"/>
        <v/>
      </c>
      <c r="BQ34" s="16" t="str">
        <f t="shared" si="6"/>
        <v/>
      </c>
      <c r="BR34" s="16" t="str">
        <f t="shared" si="7"/>
        <v/>
      </c>
      <c r="BS34" s="16">
        <f t="shared" si="8"/>
        <v>0</v>
      </c>
      <c r="BT34" s="16" t="str">
        <f t="shared" si="12"/>
        <v/>
      </c>
      <c r="BU34" s="16" t="str">
        <f t="shared" si="13"/>
        <v/>
      </c>
      <c r="BV34" s="16" t="str">
        <f t="shared" si="14"/>
        <v/>
      </c>
      <c r="BW34" s="16" t="str">
        <f t="shared" si="15"/>
        <v/>
      </c>
      <c r="BX34" s="36" t="str">
        <f t="shared" si="16"/>
        <v/>
      </c>
      <c r="BY34" s="16" t="str">
        <f t="shared" si="17"/>
        <v/>
      </c>
      <c r="BZ34" s="16">
        <f>IF(IFERROR(VLOOKUP(BY34,BY35:BY$38,1,0),"")="",0,1)</f>
        <v>0</v>
      </c>
      <c r="CA34" s="16">
        <f>IF(IFERROR(VLOOKUP(BY34,BY$16:BY33,1,0),"")="",0,1)</f>
        <v>0</v>
      </c>
      <c r="CB34" s="16">
        <f t="shared" si="18"/>
        <v>0</v>
      </c>
      <c r="CD34" s="301"/>
      <c r="CE34" s="301"/>
      <c r="CF34" s="301"/>
      <c r="CG34" s="301"/>
    </row>
    <row r="35" spans="1:85" ht="17.100000000000001" customHeight="1">
      <c r="A35" s="62"/>
      <c r="B35" s="10"/>
      <c r="C35" s="19"/>
      <c r="D35" s="76"/>
      <c r="E35" s="98"/>
      <c r="F35" s="95"/>
      <c r="G35" s="93"/>
      <c r="H35" s="87"/>
      <c r="I35" s="90"/>
      <c r="J35" s="303"/>
      <c r="K35" s="12">
        <f t="shared" si="9"/>
        <v>118</v>
      </c>
      <c r="L35" s="4"/>
      <c r="M35" s="329" t="str">
        <f t="shared" si="19"/>
        <v/>
      </c>
      <c r="N35" s="330"/>
      <c r="O35" s="331" t="str">
        <f t="shared" si="20"/>
        <v/>
      </c>
      <c r="P35" s="332"/>
      <c r="Q35" s="292" t="str">
        <f t="shared" si="21"/>
        <v xml:space="preserve"> </v>
      </c>
      <c r="R35" s="293"/>
      <c r="S35" s="293"/>
      <c r="T35" s="293"/>
      <c r="U35" s="293"/>
      <c r="V35" s="293"/>
      <c r="W35" s="293"/>
      <c r="X35" s="293"/>
      <c r="Y35" s="293"/>
      <c r="Z35" s="293"/>
      <c r="AA35" s="293"/>
      <c r="AB35" s="293"/>
      <c r="AC35" s="293"/>
      <c r="AD35" s="293"/>
      <c r="AE35" s="293"/>
      <c r="AF35" s="293"/>
      <c r="AG35" s="293"/>
      <c r="AH35" s="293"/>
      <c r="AI35" s="293"/>
      <c r="AJ35" s="293"/>
      <c r="AK35" s="293"/>
      <c r="AL35" s="294"/>
      <c r="AM35" s="295" t="str">
        <f t="shared" si="22"/>
        <v/>
      </c>
      <c r="AN35" s="296"/>
      <c r="AO35" s="296"/>
      <c r="AP35" s="296"/>
      <c r="AQ35" s="296"/>
      <c r="AR35" s="296"/>
      <c r="AS35" s="296"/>
      <c r="AT35" s="296"/>
      <c r="AU35" s="297" t="str">
        <f t="shared" si="23"/>
        <v/>
      </c>
      <c r="AV35" s="298"/>
      <c r="AW35" s="298"/>
      <c r="AX35" s="298"/>
      <c r="AY35" s="298"/>
      <c r="AZ35" s="298"/>
      <c r="BA35" s="298"/>
      <c r="BB35" s="299"/>
      <c r="BC35" s="37"/>
      <c r="BD35" s="37"/>
      <c r="BE35" s="304"/>
      <c r="BF35" s="66">
        <f t="shared" si="0"/>
        <v>1027</v>
      </c>
      <c r="BG35" s="70" t="str">
        <f>IFERROR(VLOOKUP(BF35,aggiornamenti!A:B,2,0),"")</f>
        <v/>
      </c>
      <c r="BH35"/>
      <c r="BI35" s="41" t="str">
        <f t="shared" si="1"/>
        <v/>
      </c>
      <c r="BJ35" s="41" t="str">
        <f t="shared" si="2"/>
        <v/>
      </c>
      <c r="BK35" s="41" t="str">
        <f t="shared" si="3"/>
        <v/>
      </c>
      <c r="BL35" s="41" t="str">
        <f t="shared" si="4"/>
        <v/>
      </c>
      <c r="BM35" s="41" t="str">
        <f t="shared" si="5"/>
        <v/>
      </c>
      <c r="BN35" s="40" t="b">
        <v>0</v>
      </c>
      <c r="BO35" s="16">
        <f t="shared" si="10"/>
        <v>0</v>
      </c>
      <c r="BP35" s="16" t="str">
        <f t="shared" si="11"/>
        <v/>
      </c>
      <c r="BQ35" s="16" t="str">
        <f t="shared" si="6"/>
        <v/>
      </c>
      <c r="BR35" s="16" t="str">
        <f t="shared" si="7"/>
        <v/>
      </c>
      <c r="BS35" s="16">
        <f t="shared" si="8"/>
        <v>0</v>
      </c>
      <c r="BT35" s="16" t="str">
        <f t="shared" si="12"/>
        <v/>
      </c>
      <c r="BU35" s="16" t="str">
        <f t="shared" si="13"/>
        <v/>
      </c>
      <c r="BV35" s="16" t="str">
        <f t="shared" si="14"/>
        <v/>
      </c>
      <c r="BW35" s="16" t="str">
        <f t="shared" si="15"/>
        <v/>
      </c>
      <c r="BX35" s="36" t="str">
        <f t="shared" si="16"/>
        <v/>
      </c>
      <c r="BY35" s="16" t="str">
        <f t="shared" si="17"/>
        <v/>
      </c>
      <c r="BZ35" s="16">
        <f>IF(IFERROR(VLOOKUP(BY35,BY36:BY$38,1,0),"")="",0,1)</f>
        <v>0</v>
      </c>
      <c r="CA35" s="16">
        <f>IF(IFERROR(VLOOKUP(BY35,BY$16:BY34,1,0),"")="",0,1)</f>
        <v>0</v>
      </c>
      <c r="CB35" s="16">
        <f t="shared" si="18"/>
        <v>0</v>
      </c>
      <c r="CD35" s="301"/>
      <c r="CE35" s="301"/>
      <c r="CF35" s="301"/>
      <c r="CG35" s="301"/>
    </row>
    <row r="36" spans="1:85" ht="17.100000000000001" customHeight="1">
      <c r="A36" s="62"/>
      <c r="B36" s="10"/>
      <c r="C36" s="19"/>
      <c r="D36" s="76"/>
      <c r="E36" s="98"/>
      <c r="F36" s="95"/>
      <c r="G36" s="93"/>
      <c r="H36" s="87"/>
      <c r="I36" s="90"/>
      <c r="J36" s="303"/>
      <c r="K36" s="12">
        <f t="shared" si="9"/>
        <v>119</v>
      </c>
      <c r="L36" s="4"/>
      <c r="M36" s="329" t="str">
        <f t="shared" si="19"/>
        <v/>
      </c>
      <c r="N36" s="330"/>
      <c r="O36" s="331" t="str">
        <f t="shared" si="20"/>
        <v/>
      </c>
      <c r="P36" s="332"/>
      <c r="Q36" s="292" t="str">
        <f t="shared" si="21"/>
        <v xml:space="preserve"> </v>
      </c>
      <c r="R36" s="293"/>
      <c r="S36" s="293"/>
      <c r="T36" s="293"/>
      <c r="U36" s="293"/>
      <c r="V36" s="293"/>
      <c r="W36" s="293"/>
      <c r="X36" s="293"/>
      <c r="Y36" s="293"/>
      <c r="Z36" s="293"/>
      <c r="AA36" s="293"/>
      <c r="AB36" s="293"/>
      <c r="AC36" s="293"/>
      <c r="AD36" s="293"/>
      <c r="AE36" s="293"/>
      <c r="AF36" s="293"/>
      <c r="AG36" s="293"/>
      <c r="AH36" s="293"/>
      <c r="AI36" s="293"/>
      <c r="AJ36" s="293"/>
      <c r="AK36" s="293"/>
      <c r="AL36" s="294"/>
      <c r="AM36" s="295" t="str">
        <f t="shared" si="22"/>
        <v/>
      </c>
      <c r="AN36" s="296"/>
      <c r="AO36" s="296"/>
      <c r="AP36" s="296"/>
      <c r="AQ36" s="296"/>
      <c r="AR36" s="296"/>
      <c r="AS36" s="296"/>
      <c r="AT36" s="296"/>
      <c r="AU36" s="297" t="str">
        <f t="shared" si="23"/>
        <v/>
      </c>
      <c r="AV36" s="298"/>
      <c r="AW36" s="298"/>
      <c r="AX36" s="298"/>
      <c r="AY36" s="298"/>
      <c r="AZ36" s="298"/>
      <c r="BA36" s="298"/>
      <c r="BB36" s="299"/>
      <c r="BC36" s="37"/>
      <c r="BD36" s="37"/>
      <c r="BE36" s="304"/>
      <c r="BF36" s="66">
        <f t="shared" si="0"/>
        <v>1028</v>
      </c>
      <c r="BG36" s="70" t="str">
        <f>IFERROR(VLOOKUP(BF36,aggiornamenti!A:B,2,0),"")</f>
        <v/>
      </c>
      <c r="BH36"/>
      <c r="BI36" s="41" t="str">
        <f t="shared" si="1"/>
        <v/>
      </c>
      <c r="BJ36" s="41" t="str">
        <f t="shared" si="2"/>
        <v/>
      </c>
      <c r="BK36" s="41" t="str">
        <f t="shared" si="3"/>
        <v/>
      </c>
      <c r="BL36" s="41" t="str">
        <f t="shared" si="4"/>
        <v/>
      </c>
      <c r="BM36" s="41" t="str">
        <f t="shared" si="5"/>
        <v/>
      </c>
      <c r="BN36" s="40" t="b">
        <v>0</v>
      </c>
      <c r="BO36" s="16">
        <f t="shared" si="10"/>
        <v>0</v>
      </c>
      <c r="BP36" s="16" t="str">
        <f t="shared" si="11"/>
        <v/>
      </c>
      <c r="BQ36" s="16" t="str">
        <f t="shared" si="6"/>
        <v/>
      </c>
      <c r="BR36" s="16" t="str">
        <f t="shared" si="7"/>
        <v/>
      </c>
      <c r="BS36" s="16">
        <f t="shared" si="8"/>
        <v>0</v>
      </c>
      <c r="BT36" s="16" t="str">
        <f t="shared" si="12"/>
        <v/>
      </c>
      <c r="BU36" s="16" t="str">
        <f t="shared" si="13"/>
        <v/>
      </c>
      <c r="BV36" s="16" t="str">
        <f t="shared" si="14"/>
        <v/>
      </c>
      <c r="BW36" s="16" t="str">
        <f t="shared" si="15"/>
        <v/>
      </c>
      <c r="BX36" s="36" t="str">
        <f t="shared" si="16"/>
        <v/>
      </c>
      <c r="BY36" s="16" t="str">
        <f t="shared" si="17"/>
        <v/>
      </c>
      <c r="BZ36" s="16">
        <f>IF(IFERROR(VLOOKUP(BY36,BY37:BY$38,1,0),"")="",0,1)</f>
        <v>0</v>
      </c>
      <c r="CA36" s="16">
        <f>IF(IFERROR(VLOOKUP(BY36,BY$16:BY35,1,0),"")="",0,1)</f>
        <v>0</v>
      </c>
      <c r="CB36" s="16">
        <f t="shared" si="18"/>
        <v>0</v>
      </c>
      <c r="CD36" s="301"/>
      <c r="CE36" s="301"/>
      <c r="CF36" s="301"/>
      <c r="CG36" s="301"/>
    </row>
    <row r="37" spans="1:85" ht="17.100000000000001" customHeight="1">
      <c r="A37" s="62"/>
      <c r="B37" s="10"/>
      <c r="C37" s="19"/>
      <c r="D37" s="76"/>
      <c r="E37" s="98"/>
      <c r="F37" s="95"/>
      <c r="G37" s="93"/>
      <c r="H37" s="87"/>
      <c r="I37" s="90"/>
      <c r="J37" s="303"/>
      <c r="K37" s="12">
        <f t="shared" si="9"/>
        <v>120</v>
      </c>
      <c r="L37" s="4"/>
      <c r="M37" s="329" t="str">
        <f t="shared" si="19"/>
        <v/>
      </c>
      <c r="N37" s="330"/>
      <c r="O37" s="331" t="str">
        <f t="shared" si="20"/>
        <v/>
      </c>
      <c r="P37" s="332"/>
      <c r="Q37" s="292" t="str">
        <f t="shared" si="21"/>
        <v xml:space="preserve"> </v>
      </c>
      <c r="R37" s="293"/>
      <c r="S37" s="293"/>
      <c r="T37" s="293"/>
      <c r="U37" s="293"/>
      <c r="V37" s="293"/>
      <c r="W37" s="293"/>
      <c r="X37" s="293"/>
      <c r="Y37" s="293"/>
      <c r="Z37" s="293"/>
      <c r="AA37" s="293"/>
      <c r="AB37" s="293"/>
      <c r="AC37" s="293"/>
      <c r="AD37" s="293"/>
      <c r="AE37" s="293"/>
      <c r="AF37" s="293"/>
      <c r="AG37" s="293"/>
      <c r="AH37" s="293"/>
      <c r="AI37" s="293"/>
      <c r="AJ37" s="293"/>
      <c r="AK37" s="293"/>
      <c r="AL37" s="294"/>
      <c r="AM37" s="295" t="str">
        <f t="shared" si="22"/>
        <v/>
      </c>
      <c r="AN37" s="296"/>
      <c r="AO37" s="296"/>
      <c r="AP37" s="296"/>
      <c r="AQ37" s="296"/>
      <c r="AR37" s="296"/>
      <c r="AS37" s="296"/>
      <c r="AT37" s="296"/>
      <c r="AU37" s="297" t="str">
        <f t="shared" si="23"/>
        <v/>
      </c>
      <c r="AV37" s="298"/>
      <c r="AW37" s="298"/>
      <c r="AX37" s="298"/>
      <c r="AY37" s="298"/>
      <c r="AZ37" s="298"/>
      <c r="BA37" s="298"/>
      <c r="BB37" s="299"/>
      <c r="BC37" s="37"/>
      <c r="BD37" s="37"/>
      <c r="BE37" s="304"/>
      <c r="BF37" s="66">
        <f t="shared" si="0"/>
        <v>1029</v>
      </c>
      <c r="BG37" s="70" t="str">
        <f>IFERROR(VLOOKUP(BF37,aggiornamenti!A:B,2,0),"")</f>
        <v/>
      </c>
      <c r="BH37"/>
      <c r="BI37" s="41" t="str">
        <f t="shared" si="1"/>
        <v/>
      </c>
      <c r="BJ37" s="41" t="str">
        <f t="shared" si="2"/>
        <v/>
      </c>
      <c r="BK37" s="41" t="str">
        <f t="shared" si="3"/>
        <v/>
      </c>
      <c r="BL37" s="41" t="str">
        <f t="shared" si="4"/>
        <v/>
      </c>
      <c r="BM37" s="41" t="str">
        <f t="shared" si="5"/>
        <v/>
      </c>
      <c r="BN37" s="40" t="b">
        <v>0</v>
      </c>
      <c r="BO37" s="16">
        <f t="shared" si="10"/>
        <v>0</v>
      </c>
      <c r="BP37" s="16" t="str">
        <f t="shared" si="11"/>
        <v/>
      </c>
      <c r="BQ37" s="16" t="str">
        <f t="shared" si="6"/>
        <v/>
      </c>
      <c r="BR37" s="16" t="str">
        <f t="shared" si="7"/>
        <v/>
      </c>
      <c r="BS37" s="16">
        <f t="shared" si="8"/>
        <v>0</v>
      </c>
      <c r="BT37" s="16" t="str">
        <f t="shared" si="12"/>
        <v/>
      </c>
      <c r="BU37" s="16" t="str">
        <f t="shared" si="13"/>
        <v/>
      </c>
      <c r="BV37" s="16" t="str">
        <f t="shared" si="14"/>
        <v/>
      </c>
      <c r="BW37" s="16" t="str">
        <f t="shared" si="15"/>
        <v/>
      </c>
      <c r="BX37" s="36" t="str">
        <f t="shared" si="16"/>
        <v/>
      </c>
      <c r="BY37" s="16" t="str">
        <f t="shared" si="17"/>
        <v/>
      </c>
      <c r="BZ37" s="16">
        <f>IF(IFERROR(VLOOKUP(BY37,BY38:BY$38,1,0),"")="",0,1)</f>
        <v>0</v>
      </c>
      <c r="CA37" s="16">
        <f>IF(IFERROR(VLOOKUP(BY37,BY$16:BY36,1,0),"")="",0,1)</f>
        <v>0</v>
      </c>
      <c r="CB37" s="16">
        <f t="shared" si="18"/>
        <v>0</v>
      </c>
      <c r="CD37" s="301"/>
      <c r="CE37" s="301"/>
      <c r="CF37" s="301"/>
      <c r="CG37" s="301"/>
    </row>
    <row r="38" spans="1:85" ht="17.100000000000001" customHeight="1">
      <c r="A38" s="62"/>
      <c r="B38" s="78"/>
      <c r="C38" s="79"/>
      <c r="D38" s="76"/>
      <c r="E38" s="99"/>
      <c r="F38" s="96"/>
      <c r="G38" s="93"/>
      <c r="H38" s="88"/>
      <c r="I38" s="91"/>
      <c r="J38" s="303"/>
      <c r="K38" s="12">
        <f t="shared" si="9"/>
        <v>121</v>
      </c>
      <c r="L38" s="4"/>
      <c r="M38" s="327" t="str">
        <f t="shared" si="19"/>
        <v/>
      </c>
      <c r="N38" s="328"/>
      <c r="O38" s="406" t="str">
        <f t="shared" si="20"/>
        <v/>
      </c>
      <c r="P38" s="407"/>
      <c r="Q38" s="394" t="str">
        <f>IF($BX37="","",UPPER(VLOOKUP($BX37,$BP$18:$BU$43,2,0)))&amp;" "&amp;IF($BX37="","",UPPER(VLOOKUP($BX37,$BP$18:$BU$43,3,0)))</f>
        <v xml:space="preserve"> </v>
      </c>
      <c r="R38" s="395"/>
      <c r="S38" s="395"/>
      <c r="T38" s="395"/>
      <c r="U38" s="395"/>
      <c r="V38" s="395"/>
      <c r="W38" s="395"/>
      <c r="X38" s="395"/>
      <c r="Y38" s="395"/>
      <c r="Z38" s="395"/>
      <c r="AA38" s="395"/>
      <c r="AB38" s="395"/>
      <c r="AC38" s="395"/>
      <c r="AD38" s="395"/>
      <c r="AE38" s="395"/>
      <c r="AF38" s="395"/>
      <c r="AG38" s="395"/>
      <c r="AH38" s="395"/>
      <c r="AI38" s="395"/>
      <c r="AJ38" s="395"/>
      <c r="AK38" s="395"/>
      <c r="AL38" s="396"/>
      <c r="AM38" s="295" t="str">
        <f t="shared" si="22"/>
        <v/>
      </c>
      <c r="AN38" s="296"/>
      <c r="AO38" s="296"/>
      <c r="AP38" s="296"/>
      <c r="AQ38" s="296"/>
      <c r="AR38" s="296"/>
      <c r="AS38" s="296"/>
      <c r="AT38" s="296"/>
      <c r="AU38" s="416" t="str">
        <f t="shared" si="23"/>
        <v/>
      </c>
      <c r="AV38" s="417"/>
      <c r="AW38" s="417"/>
      <c r="AX38" s="417"/>
      <c r="AY38" s="417"/>
      <c r="AZ38" s="417"/>
      <c r="BA38" s="417"/>
      <c r="BB38" s="418"/>
      <c r="BC38" s="37"/>
      <c r="BD38" s="37"/>
      <c r="BE38" s="304"/>
      <c r="BF38" s="66">
        <f t="shared" si="0"/>
        <v>1030</v>
      </c>
      <c r="BG38" s="70" t="str">
        <f>IFERROR(VLOOKUP(BF38,aggiornamenti!A:B,2,0),"")</f>
        <v/>
      </c>
      <c r="BH38"/>
      <c r="BI38" s="41"/>
      <c r="BJ38" s="41"/>
      <c r="BK38" s="41"/>
      <c r="BL38" s="41"/>
      <c r="BN38" s="40"/>
      <c r="BO38" s="16"/>
      <c r="BP38" s="16"/>
      <c r="BQ38" s="16"/>
      <c r="BR38" s="16"/>
      <c r="BS38" s="16">
        <f t="shared" si="8"/>
        <v>0</v>
      </c>
      <c r="BT38" s="16"/>
      <c r="BU38" s="16"/>
      <c r="BV38" s="16"/>
      <c r="BW38" s="16"/>
      <c r="BX38" s="36"/>
      <c r="BY38" s="16" t="str">
        <f t="shared" si="17"/>
        <v/>
      </c>
      <c r="BZ38" s="16"/>
      <c r="CA38" s="16"/>
      <c r="CB38" s="16"/>
      <c r="CD38" s="301"/>
      <c r="CE38" s="301"/>
      <c r="CF38" s="301"/>
      <c r="CG38" s="301"/>
    </row>
    <row r="39" spans="1:85" ht="17.100000000000001" customHeight="1">
      <c r="A39" s="62"/>
      <c r="B39" s="422" t="s">
        <v>161</v>
      </c>
      <c r="C39" s="423"/>
      <c r="D39" s="423"/>
      <c r="E39" s="423"/>
      <c r="F39" s="423"/>
      <c r="G39" s="423"/>
      <c r="H39" s="423"/>
      <c r="I39" s="423"/>
      <c r="J39" s="303"/>
      <c r="K39" s="12">
        <f t="shared" si="9"/>
        <v>122</v>
      </c>
      <c r="L39" s="4"/>
      <c r="M39" s="324" t="s">
        <v>160</v>
      </c>
      <c r="N39" s="325"/>
      <c r="O39" s="325"/>
      <c r="P39" s="325"/>
      <c r="Q39" s="325"/>
      <c r="R39" s="325"/>
      <c r="S39" s="325"/>
      <c r="T39" s="325"/>
      <c r="U39" s="325"/>
      <c r="V39" s="325"/>
      <c r="W39" s="325"/>
      <c r="X39" s="325"/>
      <c r="Y39" s="325"/>
      <c r="Z39" s="325"/>
      <c r="AA39" s="325"/>
      <c r="AB39" s="325"/>
      <c r="AC39" s="325"/>
      <c r="AD39" s="325"/>
      <c r="AE39" s="325"/>
      <c r="AF39" s="325"/>
      <c r="AG39" s="325"/>
      <c r="AH39" s="325"/>
      <c r="AI39" s="325"/>
      <c r="AJ39" s="325"/>
      <c r="AK39" s="325"/>
      <c r="AL39" s="325"/>
      <c r="AM39" s="325"/>
      <c r="AN39" s="325"/>
      <c r="AO39" s="325"/>
      <c r="AP39" s="325"/>
      <c r="AQ39" s="325"/>
      <c r="AR39" s="325"/>
      <c r="AS39" s="325"/>
      <c r="AT39" s="325"/>
      <c r="AU39" s="325"/>
      <c r="AV39" s="325"/>
      <c r="AW39" s="325"/>
      <c r="AX39" s="325"/>
      <c r="AY39" s="325"/>
      <c r="AZ39" s="325"/>
      <c r="BA39" s="325"/>
      <c r="BB39" s="326"/>
      <c r="BC39" s="37"/>
      <c r="BD39" s="37"/>
      <c r="BE39" s="304"/>
      <c r="BF39" s="66">
        <f t="shared" si="0"/>
        <v>1031</v>
      </c>
      <c r="BG39" s="70" t="str">
        <f>IFERROR(VLOOKUP(BF39,aggiornamenti!A:B,2,0),"")</f>
        <v/>
      </c>
      <c r="BH39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D39" s="301"/>
      <c r="CE39" s="301"/>
      <c r="CF39" s="301"/>
      <c r="CG39" s="301"/>
    </row>
    <row r="40" spans="1:85" ht="17.100000000000001" customHeight="1">
      <c r="A40" s="62"/>
      <c r="B40" s="10"/>
      <c r="C40" s="19"/>
      <c r="D40" s="76"/>
      <c r="E40" s="279"/>
      <c r="F40" s="85"/>
      <c r="G40" s="93"/>
      <c r="H40" s="87"/>
      <c r="I40" s="77"/>
      <c r="J40" s="303"/>
      <c r="K40" s="12">
        <f t="shared" si="9"/>
        <v>123</v>
      </c>
      <c r="L40" s="4"/>
      <c r="M40" s="329" t="str">
        <f>IF(BX40="","",IF(BX40&gt;100,"",BX40))</f>
        <v/>
      </c>
      <c r="N40" s="330"/>
      <c r="O40" s="72"/>
      <c r="P40" s="73"/>
      <c r="Q40" s="292" t="str">
        <f>IF($BX40="","",UPPER(VLOOKUP($BX40,$BP$18:$BU$43,2,0)))&amp;" "&amp;IF($BX40="","",UPPER(VLOOKUP($BX40,$BP$18:$BU$43,3,0)))</f>
        <v xml:space="preserve"> </v>
      </c>
      <c r="R40" s="293"/>
      <c r="S40" s="293"/>
      <c r="T40" s="293"/>
      <c r="U40" s="293"/>
      <c r="V40" s="293"/>
      <c r="W40" s="293"/>
      <c r="X40" s="293"/>
      <c r="Y40" s="293"/>
      <c r="Z40" s="293"/>
      <c r="AA40" s="293"/>
      <c r="AB40" s="293"/>
      <c r="AC40" s="293"/>
      <c r="AD40" s="293"/>
      <c r="AE40" s="293"/>
      <c r="AF40" s="293"/>
      <c r="AG40" s="293"/>
      <c r="AH40" s="293"/>
      <c r="AI40" s="293"/>
      <c r="AJ40" s="293"/>
      <c r="AK40" s="293"/>
      <c r="AL40" s="294"/>
      <c r="AM40" s="295" t="str">
        <f>IF($BX40="","",VLOOKUP($BX40,$BP$40:$BU$41,5,0)&amp;" "&amp;VLOOKUP($BX40,$BP$40:$BU$41,6,0))</f>
        <v/>
      </c>
      <c r="AN40" s="296"/>
      <c r="AO40" s="296"/>
      <c r="AP40" s="296"/>
      <c r="AQ40" s="296"/>
      <c r="AR40" s="296"/>
      <c r="AS40" s="296"/>
      <c r="AT40" s="296"/>
      <c r="AU40" s="297" t="str">
        <f>IF($BX40="","",UPPER(VLOOKUP($BX40,$BP$40:$BV$41,7,0)))</f>
        <v/>
      </c>
      <c r="AV40" s="405"/>
      <c r="AW40" s="405"/>
      <c r="AX40" s="405"/>
      <c r="AY40" s="405"/>
      <c r="AZ40" s="405"/>
      <c r="BA40" s="405"/>
      <c r="BB40" s="299"/>
      <c r="BC40" s="37"/>
      <c r="BD40" s="37"/>
      <c r="BE40" s="304"/>
      <c r="BF40" s="66">
        <f t="shared" si="0"/>
        <v>1032</v>
      </c>
      <c r="BG40" s="70" t="str">
        <f>IFERROR(VLOOKUP(BF40,aggiornamenti!A:B,2,0),"")</f>
        <v/>
      </c>
      <c r="BH40"/>
      <c r="BI40" s="41" t="str">
        <f t="shared" ref="BI40:BM41" si="24">IF(E40="","",E40)</f>
        <v/>
      </c>
      <c r="BJ40" s="41" t="str">
        <f t="shared" si="24"/>
        <v/>
      </c>
      <c r="BK40" s="41" t="str">
        <f t="shared" si="24"/>
        <v/>
      </c>
      <c r="BL40" s="41" t="str">
        <f t="shared" si="24"/>
        <v/>
      </c>
      <c r="BM40" s="41" t="str">
        <f t="shared" si="24"/>
        <v/>
      </c>
      <c r="BN40" s="40" t="b">
        <v>0</v>
      </c>
      <c r="BO40" s="16">
        <f>IF(BN40=FALSE,0,1)</f>
        <v>0</v>
      </c>
      <c r="BP40" s="16" t="str">
        <f>IF($BO40=1,IF(C40="",K44,C40),"")</f>
        <v/>
      </c>
      <c r="BQ40" s="16" t="str">
        <f>IF($BO40=1,BI40,"")</f>
        <v/>
      </c>
      <c r="BR40" s="16" t="str">
        <f>IF($BO40=1,BJ40,"")</f>
        <v/>
      </c>
      <c r="BS40" s="16">
        <f>D40</f>
        <v>0</v>
      </c>
      <c r="BT40" s="16" t="str">
        <f>IF($BO40=1,LEFT(BK40,1),"")</f>
        <v/>
      </c>
      <c r="BU40" s="16" t="str">
        <f>IF($BO40=1,BL40,"")</f>
        <v/>
      </c>
      <c r="BV40" s="16" t="str">
        <f>IF($BO40=1,BM40,"")</f>
        <v/>
      </c>
      <c r="BW40" s="16" t="str">
        <f>IF(ISERROR(SMALL($BP$40:$BP$41,ROW()-39)),"",SMALL($BP$40:$BP$41,ROW()-39))</f>
        <v/>
      </c>
      <c r="BX40" s="36" t="str">
        <f>BW40</f>
        <v/>
      </c>
      <c r="BY40" s="16" t="str">
        <f>IF(IF(BX40="","",VLOOKUP(BX40,$BP$18:$BS$37,4,0))=0,"",IF(BX40="","",VLOOKUP(BX40,$BP$18:$BS$37,4,0)))</f>
        <v/>
      </c>
      <c r="BZ40" s="16">
        <f>IF(IFERROR(VLOOKUP(BY40,BY$38:BY41,1,0),"")="",0,1)</f>
        <v>0</v>
      </c>
      <c r="CA40" s="16">
        <f>IF(IFERROR(VLOOKUP(BY40,BY$16:BY38,1,0),"")="",0,1)</f>
        <v>0</v>
      </c>
      <c r="CB40" s="16">
        <f>IF(BZ40+CA40&gt;0,1,0)</f>
        <v>0</v>
      </c>
      <c r="CD40" s="301"/>
      <c r="CE40" s="301"/>
      <c r="CF40" s="301"/>
      <c r="CG40" s="301"/>
    </row>
    <row r="41" spans="1:85" ht="17.100000000000001" customHeight="1" thickBot="1">
      <c r="A41" s="62"/>
      <c r="B41" s="11"/>
      <c r="C41" s="20"/>
      <c r="D41" s="76"/>
      <c r="E41" s="86"/>
      <c r="F41" s="86"/>
      <c r="G41" s="93"/>
      <c r="H41" s="87"/>
      <c r="I41" s="84"/>
      <c r="J41" s="303"/>
      <c r="K41" s="12">
        <f t="shared" si="9"/>
        <v>124</v>
      </c>
      <c r="L41" s="4"/>
      <c r="M41" s="329" t="str">
        <f>IF(BX41="","",IF(BX41&gt;100,"",BX41))</f>
        <v/>
      </c>
      <c r="N41" s="330"/>
      <c r="O41" s="74"/>
      <c r="P41" s="75"/>
      <c r="Q41" s="419" t="str">
        <f>IF($BX41="","",UPPER(VLOOKUP($BX41,$BP$18:$BU$43,2,0)))&amp;" "&amp;IF($BX41="","",UPPER(VLOOKUP($BX41,$BP$18:$BU$43,3,0)))</f>
        <v xml:space="preserve"> </v>
      </c>
      <c r="R41" s="420"/>
      <c r="S41" s="420"/>
      <c r="T41" s="420"/>
      <c r="U41" s="420"/>
      <c r="V41" s="420"/>
      <c r="W41" s="420"/>
      <c r="X41" s="420"/>
      <c r="Y41" s="420"/>
      <c r="Z41" s="420"/>
      <c r="AA41" s="420"/>
      <c r="AB41" s="420"/>
      <c r="AC41" s="420"/>
      <c r="AD41" s="420"/>
      <c r="AE41" s="420"/>
      <c r="AF41" s="420"/>
      <c r="AG41" s="420"/>
      <c r="AH41" s="420"/>
      <c r="AI41" s="420"/>
      <c r="AJ41" s="420"/>
      <c r="AK41" s="420"/>
      <c r="AL41" s="421"/>
      <c r="AM41" s="316" t="str">
        <f>IF($BX41="","",VLOOKUP($BX41,$BP$40:$BU$41,5,0)&amp;" "&amp;VLOOKUP($BX41,$BP$40:$BU$41,6,0))</f>
        <v/>
      </c>
      <c r="AN41" s="317"/>
      <c r="AO41" s="317"/>
      <c r="AP41" s="317"/>
      <c r="AQ41" s="317"/>
      <c r="AR41" s="317"/>
      <c r="AS41" s="317"/>
      <c r="AT41" s="318"/>
      <c r="AU41" s="397" t="str">
        <f>IF($BX41="","",UPPER(VLOOKUP($BX41,$BP$40:$BV$41,7,0)))</f>
        <v/>
      </c>
      <c r="AV41" s="398"/>
      <c r="AW41" s="398"/>
      <c r="AX41" s="398"/>
      <c r="AY41" s="398"/>
      <c r="AZ41" s="398"/>
      <c r="BA41" s="398"/>
      <c r="BB41" s="399"/>
      <c r="BC41" s="37"/>
      <c r="BD41" s="37"/>
      <c r="BE41" s="304"/>
      <c r="BF41" s="66">
        <f t="shared" si="0"/>
        <v>1033</v>
      </c>
      <c r="BG41" s="70" t="str">
        <f>IFERROR(VLOOKUP(BF41,aggiornamenti!A:B,2,0),"")</f>
        <v/>
      </c>
      <c r="BH41"/>
      <c r="BI41" s="41" t="str">
        <f t="shared" si="24"/>
        <v/>
      </c>
      <c r="BJ41" s="41" t="str">
        <f t="shared" si="24"/>
        <v/>
      </c>
      <c r="BK41" s="41" t="str">
        <f t="shared" si="24"/>
        <v/>
      </c>
      <c r="BL41" s="41" t="str">
        <f t="shared" si="24"/>
        <v/>
      </c>
      <c r="BM41" s="41" t="str">
        <f t="shared" si="24"/>
        <v/>
      </c>
      <c r="BN41" s="40" t="b">
        <v>0</v>
      </c>
      <c r="BO41" s="16">
        <f>IF(BN41=FALSE,0,1)</f>
        <v>0</v>
      </c>
      <c r="BP41" s="16" t="str">
        <f>IF($BO41=1,IF(C41="",K40,C41),"")</f>
        <v/>
      </c>
      <c r="BQ41" s="16" t="str">
        <f>IF($BO41=1,BI41,"")</f>
        <v/>
      </c>
      <c r="BR41" s="16" t="str">
        <f>IF($BO41=1,BJ41,"")</f>
        <v/>
      </c>
      <c r="BS41" s="16">
        <f>D41</f>
        <v>0</v>
      </c>
      <c r="BT41" s="16" t="str">
        <f>IF($BO41=1,LEFT(BK41,1),"")</f>
        <v/>
      </c>
      <c r="BU41" s="16" t="str">
        <f>IF($BO41=1,BL41,"")</f>
        <v/>
      </c>
      <c r="BV41" s="16" t="str">
        <f>IF($BO41=1,BM41,"")</f>
        <v/>
      </c>
      <c r="BW41" s="16" t="str">
        <f>IF(ISERROR(SMALL($BP$40:$BP$41,ROW()-39)),"",SMALL($BP$40:$BP$41,ROW()-39))</f>
        <v/>
      </c>
      <c r="BX41" s="36" t="str">
        <f>BW41</f>
        <v/>
      </c>
      <c r="BY41" s="16" t="str">
        <f>IF(IF(BX41="","",VLOOKUP(BX41,$BP$18:$BS$37,4,0))=0,"",IF(BX41="","",VLOOKUP(BX41,$BP$18:$BS$37,4,0)))</f>
        <v/>
      </c>
      <c r="BZ41" s="16">
        <f>IF(IFERROR(VLOOKUP(BY41,BY$38:BY41,1,0),"")="",0,1)</f>
        <v>0</v>
      </c>
      <c r="CA41" s="16">
        <f>IF(IFERROR(VLOOKUP(BY41,BY$16:BY40,1,0),"")="",0,1)</f>
        <v>0</v>
      </c>
      <c r="CB41" s="16">
        <f>IF(BZ41+CA41&gt;0,1,0)</f>
        <v>0</v>
      </c>
      <c r="CD41" s="301"/>
      <c r="CE41" s="301"/>
      <c r="CF41" s="301"/>
      <c r="CG41" s="301"/>
    </row>
    <row r="42" spans="1:85" ht="17.100000000000001" customHeight="1" thickTop="1" thickBot="1">
      <c r="A42" s="62"/>
      <c r="B42" s="280"/>
      <c r="C42" s="280"/>
      <c r="D42" s="280"/>
      <c r="E42" s="280"/>
      <c r="F42" s="280"/>
      <c r="G42" s="280"/>
      <c r="H42" s="280"/>
      <c r="I42" s="280"/>
      <c r="J42" s="303"/>
      <c r="K42" s="12"/>
      <c r="L42" s="12"/>
      <c r="M42" s="384" t="s">
        <v>5</v>
      </c>
      <c r="N42" s="385"/>
      <c r="O42" s="385"/>
      <c r="P42" s="385"/>
      <c r="Q42" s="386"/>
      <c r="R42" s="387"/>
      <c r="S42" s="378" t="str">
        <f>IFERROR(UPPER(VLOOKUP(M42,$BH$50:$BM$60,2,0))&amp;" "&amp;UPPER(VLOOKUP(M42,$BH$50:$BM$60,3,0)),"")</f>
        <v/>
      </c>
      <c r="T42" s="379"/>
      <c r="U42" s="379"/>
      <c r="V42" s="379"/>
      <c r="W42" s="379"/>
      <c r="X42" s="379"/>
      <c r="Y42" s="379"/>
      <c r="Z42" s="379"/>
      <c r="AA42" s="379"/>
      <c r="AB42" s="379"/>
      <c r="AC42" s="379"/>
      <c r="AD42" s="379"/>
      <c r="AE42" s="379"/>
      <c r="AF42" s="379"/>
      <c r="AG42" s="379"/>
      <c r="AH42" s="379"/>
      <c r="AI42" s="379"/>
      <c r="AJ42" s="379"/>
      <c r="AK42" s="379"/>
      <c r="AL42" s="379"/>
      <c r="AM42" s="380" t="str">
        <f>VLOOKUP($S42,$BQ$50:$BV$57,4,0)&amp;" "&amp;VLOOKUP($S42,$BQ$50:$BV$57,5,0)</f>
        <v xml:space="preserve"> </v>
      </c>
      <c r="AN42" s="381"/>
      <c r="AO42" s="381"/>
      <c r="AP42" s="381"/>
      <c r="AQ42" s="381"/>
      <c r="AR42" s="381"/>
      <c r="AS42" s="381"/>
      <c r="AT42" s="381"/>
      <c r="AU42" s="369" t="str">
        <f>IF($S42="","",UPPER(VLOOKUP($S42,$BQ$50:$BV$60,6,0)))</f>
        <v/>
      </c>
      <c r="AV42" s="370"/>
      <c r="AW42" s="370"/>
      <c r="AX42" s="370"/>
      <c r="AY42" s="370"/>
      <c r="AZ42" s="370"/>
      <c r="BA42" s="370"/>
      <c r="BB42" s="371"/>
      <c r="BC42" s="12"/>
      <c r="BD42" s="37"/>
      <c r="BE42" s="304"/>
      <c r="BF42" s="66">
        <f t="shared" si="0"/>
        <v>1034</v>
      </c>
      <c r="BG42" s="70" t="str">
        <f>IFERROR(VLOOKUP(BF42,aggiornamenti!A:B,2,0),"")</f>
        <v/>
      </c>
      <c r="BH42"/>
      <c r="BI42" s="41"/>
      <c r="BJ42" s="41"/>
      <c r="BK42" s="41"/>
      <c r="BL42" s="41"/>
      <c r="BN42" s="40"/>
      <c r="BO42" s="16"/>
      <c r="BP42" s="16"/>
      <c r="BQ42" s="16"/>
      <c r="BR42" s="16"/>
      <c r="BS42" s="16"/>
      <c r="BT42" s="16"/>
      <c r="BU42" s="16"/>
      <c r="BV42" s="16"/>
      <c r="BW42" s="16"/>
      <c r="BX42" s="36"/>
      <c r="BY42" s="16"/>
      <c r="BZ42" s="16"/>
      <c r="CA42" s="16"/>
      <c r="CB42" s="16"/>
      <c r="CD42" s="301"/>
      <c r="CE42" s="301"/>
      <c r="CF42" s="301"/>
      <c r="CG42" s="301"/>
    </row>
    <row r="43" spans="1:85" ht="17.100000000000001" customHeight="1" thickBot="1">
      <c r="A43" s="62"/>
      <c r="B43" s="372" t="s">
        <v>75</v>
      </c>
      <c r="C43" s="373"/>
      <c r="D43" s="373"/>
      <c r="E43" s="373"/>
      <c r="F43" s="373"/>
      <c r="G43" s="373"/>
      <c r="H43" s="373"/>
      <c r="I43" s="374"/>
      <c r="J43" s="303"/>
      <c r="K43" s="12"/>
      <c r="L43" s="4"/>
      <c r="M43" s="388" t="s">
        <v>68</v>
      </c>
      <c r="N43" s="389"/>
      <c r="O43" s="389"/>
      <c r="P43" s="389"/>
      <c r="Q43" s="389"/>
      <c r="R43" s="390"/>
      <c r="S43" s="292" t="str">
        <f>IFERROR(UPPER(VLOOKUP(M43,$BH$50:$BM$60,2,0))&amp;" "&amp;UPPER(VLOOKUP(M43,$BH$50:$BM$60,3,0)),"")</f>
        <v/>
      </c>
      <c r="T43" s="293"/>
      <c r="U43" s="293"/>
      <c r="V43" s="293"/>
      <c r="W43" s="293"/>
      <c r="X43" s="293"/>
      <c r="Y43" s="293"/>
      <c r="Z43" s="293"/>
      <c r="AA43" s="293"/>
      <c r="AB43" s="293"/>
      <c r="AC43" s="293"/>
      <c r="AD43" s="293"/>
      <c r="AE43" s="293"/>
      <c r="AF43" s="293"/>
      <c r="AG43" s="293"/>
      <c r="AH43" s="293"/>
      <c r="AI43" s="293"/>
      <c r="AJ43" s="293"/>
      <c r="AK43" s="293"/>
      <c r="AL43" s="293"/>
      <c r="AM43" s="380" t="str">
        <f>VLOOKUP($S43,$BQ$50:$BV$57,4,0)&amp;" "&amp;VLOOKUP($S43,$BQ$50:$BV$57,5,0)</f>
        <v xml:space="preserve"> </v>
      </c>
      <c r="AN43" s="381"/>
      <c r="AO43" s="381"/>
      <c r="AP43" s="381"/>
      <c r="AQ43" s="381"/>
      <c r="AR43" s="381"/>
      <c r="AS43" s="381"/>
      <c r="AT43" s="381"/>
      <c r="AU43" s="297" t="str">
        <f>IF($S43="","",UPPER(VLOOKUP($S43,$BQ$50:$BV$60,6,0)))</f>
        <v/>
      </c>
      <c r="AV43" s="298"/>
      <c r="AW43" s="298"/>
      <c r="AX43" s="298"/>
      <c r="AY43" s="298"/>
      <c r="AZ43" s="298"/>
      <c r="BA43" s="298"/>
      <c r="BB43" s="299"/>
      <c r="BC43" s="37"/>
      <c r="BD43" s="37"/>
      <c r="BE43" s="304"/>
      <c r="BF43" s="66">
        <f t="shared" si="0"/>
        <v>1035</v>
      </c>
      <c r="BG43" s="70" t="str">
        <f>IFERROR(VLOOKUP(BF43,aggiornamenti!A:B,2,0),"")</f>
        <v/>
      </c>
      <c r="BH43"/>
      <c r="BI43" s="41"/>
      <c r="BJ43" s="41"/>
      <c r="BK43" s="41"/>
      <c r="BL43" s="41"/>
      <c r="BN43" s="40"/>
      <c r="BO43" s="16"/>
      <c r="BP43" s="16"/>
      <c r="BQ43" s="16"/>
      <c r="BR43" s="16"/>
      <c r="BS43" s="16"/>
      <c r="BT43" s="16"/>
      <c r="BU43" s="16"/>
      <c r="BV43" s="16"/>
      <c r="BW43" s="16"/>
      <c r="BX43" s="36"/>
      <c r="BY43" s="16"/>
      <c r="BZ43" s="16"/>
      <c r="CA43" s="16"/>
      <c r="CB43" s="16"/>
      <c r="CD43" s="301"/>
      <c r="CE43" s="301"/>
      <c r="CF43" s="301"/>
      <c r="CG43" s="301"/>
    </row>
    <row r="44" spans="1:85" ht="17.100000000000001" customHeight="1" thickBot="1">
      <c r="A44" s="62"/>
      <c r="B44" s="80"/>
      <c r="C44" s="411" t="s">
        <v>74</v>
      </c>
      <c r="D44" s="412"/>
      <c r="E44" s="148" t="s">
        <v>73</v>
      </c>
      <c r="F44" s="148" t="s">
        <v>4</v>
      </c>
      <c r="G44" s="413" t="s">
        <v>66</v>
      </c>
      <c r="H44" s="413"/>
      <c r="I44" s="136" t="s">
        <v>67</v>
      </c>
      <c r="J44" s="303"/>
      <c r="K44" s="12"/>
      <c r="L44" s="4"/>
      <c r="M44" s="388" t="s">
        <v>69</v>
      </c>
      <c r="N44" s="389"/>
      <c r="O44" s="389"/>
      <c r="P44" s="389"/>
      <c r="Q44" s="389"/>
      <c r="R44" s="390"/>
      <c r="S44" s="292" t="str">
        <f>IFERROR(UPPER(VLOOKUP(M44,$BH$50:$BM$60,2,0))&amp;" "&amp;UPPER(VLOOKUP(M44,$BH$50:$BM$60,3,0)),"")</f>
        <v/>
      </c>
      <c r="T44" s="293"/>
      <c r="U44" s="293"/>
      <c r="V44" s="293"/>
      <c r="W44" s="293"/>
      <c r="X44" s="293"/>
      <c r="Y44" s="293"/>
      <c r="Z44" s="293"/>
      <c r="AA44" s="293"/>
      <c r="AB44" s="293"/>
      <c r="AC44" s="293"/>
      <c r="AD44" s="293"/>
      <c r="AE44" s="293"/>
      <c r="AF44" s="293"/>
      <c r="AG44" s="293"/>
      <c r="AH44" s="293"/>
      <c r="AI44" s="293"/>
      <c r="AJ44" s="293"/>
      <c r="AK44" s="293"/>
      <c r="AL44" s="293"/>
      <c r="AM44" s="380" t="str">
        <f>VLOOKUP($S44,$BQ$50:$BV$57,4,0)&amp;" "&amp;VLOOKUP($S44,$BQ$50:$BV$57,5,0)</f>
        <v xml:space="preserve"> </v>
      </c>
      <c r="AN44" s="381"/>
      <c r="AO44" s="381"/>
      <c r="AP44" s="381"/>
      <c r="AQ44" s="381"/>
      <c r="AR44" s="381"/>
      <c r="AS44" s="381"/>
      <c r="AT44" s="381"/>
      <c r="AU44" s="297" t="str">
        <f>IF($S44="","",UPPER(VLOOKUP($S44,$BQ$50:$BV$60,6,0)))</f>
        <v/>
      </c>
      <c r="AV44" s="298"/>
      <c r="AW44" s="298"/>
      <c r="AX44" s="298"/>
      <c r="AY44" s="298"/>
      <c r="AZ44" s="298"/>
      <c r="BA44" s="298"/>
      <c r="BB44" s="299"/>
      <c r="BC44" s="37"/>
      <c r="BD44" s="37"/>
      <c r="BE44" s="304"/>
      <c r="BF44" s="66">
        <f t="shared" si="0"/>
        <v>1036</v>
      </c>
      <c r="BG44" s="70" t="str">
        <f>IFERROR(VLOOKUP(BF44,aggiornamenti!A:B,2,0),"")</f>
        <v/>
      </c>
      <c r="CD44" s="301"/>
      <c r="CE44" s="301"/>
      <c r="CF44" s="301"/>
      <c r="CG44" s="301"/>
    </row>
    <row r="45" spans="1:85" ht="17.100000000000001" customHeight="1">
      <c r="A45" s="62"/>
      <c r="B45" s="137"/>
      <c r="C45" s="414"/>
      <c r="D45" s="415"/>
      <c r="E45" s="248"/>
      <c r="F45" s="248"/>
      <c r="G45" s="250"/>
      <c r="H45" s="251"/>
      <c r="I45" s="252"/>
      <c r="J45" s="303"/>
      <c r="K45" s="12"/>
      <c r="L45" s="4"/>
      <c r="M45" s="388" t="s">
        <v>6</v>
      </c>
      <c r="N45" s="389"/>
      <c r="O45" s="389"/>
      <c r="P45" s="389"/>
      <c r="Q45" s="389"/>
      <c r="R45" s="390"/>
      <c r="S45" s="292" t="str">
        <f>IFERROR(UPPER(VLOOKUP(M45,$BH$50:$BM$60,2,0))&amp;" "&amp;UPPER(VLOOKUP(M45,$BH$50:$BM$60,3,0)),"")</f>
        <v/>
      </c>
      <c r="T45" s="293"/>
      <c r="U45" s="293"/>
      <c r="V45" s="293"/>
      <c r="W45" s="293"/>
      <c r="X45" s="293"/>
      <c r="Y45" s="293"/>
      <c r="Z45" s="293"/>
      <c r="AA45" s="293"/>
      <c r="AB45" s="293"/>
      <c r="AC45" s="293"/>
      <c r="AD45" s="293"/>
      <c r="AE45" s="293"/>
      <c r="AF45" s="293"/>
      <c r="AG45" s="293"/>
      <c r="AH45" s="293"/>
      <c r="AI45" s="293"/>
      <c r="AJ45" s="293"/>
      <c r="AK45" s="293"/>
      <c r="AL45" s="293"/>
      <c r="AM45" s="380" t="str">
        <f>VLOOKUP($S45,$BQ$50:$BV$60,4,0)&amp;" "&amp;VLOOKUP($S45,$BQ$50:$BV$60,5,0)</f>
        <v xml:space="preserve"> </v>
      </c>
      <c r="AN45" s="381"/>
      <c r="AO45" s="381"/>
      <c r="AP45" s="381"/>
      <c r="AQ45" s="381"/>
      <c r="AR45" s="381"/>
      <c r="AS45" s="381"/>
      <c r="AT45" s="381"/>
      <c r="AU45" s="297" t="str">
        <f>IF($S45="","",UPPER(VLOOKUP($S45,$BQ$50:$BV$60,6,0)))</f>
        <v/>
      </c>
      <c r="AV45" s="298"/>
      <c r="AW45" s="298"/>
      <c r="AX45" s="298"/>
      <c r="AY45" s="298"/>
      <c r="AZ45" s="298"/>
      <c r="BA45" s="298"/>
      <c r="BB45" s="299"/>
      <c r="BC45" s="37"/>
      <c r="BD45" s="37"/>
      <c r="BE45" s="304"/>
      <c r="BF45" s="66">
        <f t="shared" si="0"/>
        <v>1037</v>
      </c>
      <c r="BG45" s="70" t="str">
        <f>IFERROR(VLOOKUP(BF45,aggiornamenti!A:B,2,0),"")</f>
        <v/>
      </c>
      <c r="CD45" s="301"/>
      <c r="CE45" s="301"/>
      <c r="CF45" s="301"/>
      <c r="CG45" s="301"/>
    </row>
    <row r="46" spans="1:85" ht="17.100000000000001" customHeight="1" thickBot="1">
      <c r="A46" s="62"/>
      <c r="B46" s="137"/>
      <c r="C46" s="435"/>
      <c r="D46" s="436"/>
      <c r="E46" s="248"/>
      <c r="F46" s="248"/>
      <c r="G46" s="250"/>
      <c r="H46" s="251"/>
      <c r="I46" s="252"/>
      <c r="J46" s="303"/>
      <c r="K46" s="12"/>
      <c r="L46" s="4"/>
      <c r="M46" s="391"/>
      <c r="N46" s="392"/>
      <c r="O46" s="392"/>
      <c r="P46" s="392"/>
      <c r="Q46" s="392"/>
      <c r="R46" s="393"/>
      <c r="S46" s="440" t="str">
        <f>IFERROR(UPPER(VLOOKUP(M46,$BH$50:$BM$60,2,0))&amp;" "&amp;UPPER(VLOOKUP(M46,$BH$50:$BM$60,3,0)),"")</f>
        <v/>
      </c>
      <c r="T46" s="441"/>
      <c r="U46" s="441"/>
      <c r="V46" s="441"/>
      <c r="W46" s="441"/>
      <c r="X46" s="441"/>
      <c r="Y46" s="441"/>
      <c r="Z46" s="441"/>
      <c r="AA46" s="441"/>
      <c r="AB46" s="441"/>
      <c r="AC46" s="441"/>
      <c r="AD46" s="441"/>
      <c r="AE46" s="441"/>
      <c r="AF46" s="441"/>
      <c r="AG46" s="441"/>
      <c r="AH46" s="441"/>
      <c r="AI46" s="441"/>
      <c r="AJ46" s="441"/>
      <c r="AK46" s="441"/>
      <c r="AL46" s="441"/>
      <c r="AM46" s="382" t="str">
        <f>VLOOKUP($S46,$BQ$50:$BV$57,4,0)&amp;" "&amp;VLOOKUP($S46,$BQ$50:$BV$57,5,0)</f>
        <v xml:space="preserve"> </v>
      </c>
      <c r="AN46" s="383"/>
      <c r="AO46" s="383"/>
      <c r="AP46" s="383"/>
      <c r="AQ46" s="383"/>
      <c r="AR46" s="383"/>
      <c r="AS46" s="383"/>
      <c r="AT46" s="383"/>
      <c r="AU46" s="424" t="str">
        <f>IF($S46="","",UPPER(VLOOKUP($S46,$BQ$50:$BV$60,6,0)))</f>
        <v/>
      </c>
      <c r="AV46" s="425"/>
      <c r="AW46" s="425"/>
      <c r="AX46" s="425"/>
      <c r="AY46" s="425"/>
      <c r="AZ46" s="425"/>
      <c r="BA46" s="425"/>
      <c r="BB46" s="426"/>
      <c r="BC46" s="37"/>
      <c r="BD46" s="37"/>
      <c r="BE46" s="304"/>
      <c r="BF46" s="66">
        <f t="shared" si="0"/>
        <v>1038</v>
      </c>
      <c r="BG46" s="70" t="str">
        <f>IFERROR(VLOOKUP(BF46,aggiornamenti!A:B,2,0),"")</f>
        <v/>
      </c>
      <c r="CD46" s="301"/>
      <c r="CE46" s="301"/>
      <c r="CF46" s="301"/>
      <c r="CG46" s="301"/>
    </row>
    <row r="47" spans="1:85" ht="17.100000000000001" customHeight="1" thickBot="1">
      <c r="A47" s="62"/>
      <c r="B47" s="137"/>
      <c r="C47" s="435"/>
      <c r="D47" s="436"/>
      <c r="E47" s="100"/>
      <c r="F47" s="100"/>
      <c r="G47" s="250"/>
      <c r="H47" s="251"/>
      <c r="I47" s="252"/>
      <c r="J47" s="303"/>
      <c r="K47" s="12"/>
      <c r="L47" s="4"/>
      <c r="M47" s="437" t="s">
        <v>7</v>
      </c>
      <c r="N47" s="438"/>
      <c r="O47" s="438"/>
      <c r="P47" s="438"/>
      <c r="Q47" s="438"/>
      <c r="R47" s="438"/>
      <c r="S47" s="408" t="str">
        <f>IFERROR(UPPER(VLOOKUP($M47,$BH64:$BS67,10,0)),"")</f>
        <v/>
      </c>
      <c r="T47" s="408"/>
      <c r="U47" s="408"/>
      <c r="V47" s="408"/>
      <c r="W47" s="408"/>
      <c r="X47" s="408"/>
      <c r="Y47" s="408"/>
      <c r="Z47" s="408"/>
      <c r="AA47" s="408"/>
      <c r="AB47" s="408"/>
      <c r="AC47" s="408"/>
      <c r="AD47" s="408"/>
      <c r="AE47" s="408"/>
      <c r="AF47" s="408"/>
      <c r="AG47" s="408"/>
      <c r="AH47" s="258"/>
      <c r="AI47" s="257"/>
      <c r="AJ47" s="258"/>
      <c r="AK47" s="258"/>
      <c r="AL47" s="259" t="s">
        <v>85</v>
      </c>
      <c r="AM47" s="377" t="str">
        <f>IFERROR(UPPER(VLOOKUP(M47,$BH$64:$BM$67,5,0)),"")</f>
        <v/>
      </c>
      <c r="AN47" s="377"/>
      <c r="AO47" s="377"/>
      <c r="AP47" s="377"/>
      <c r="AQ47" s="377"/>
      <c r="AR47" s="377"/>
      <c r="AS47" s="377"/>
      <c r="AT47" s="377"/>
      <c r="AU47" s="258"/>
      <c r="AV47" s="290" t="s">
        <v>14</v>
      </c>
      <c r="AW47" s="375" t="str">
        <f>IFERROR(VLOOKUP(M47,BH64:BS67,6,0),"")</f>
        <v/>
      </c>
      <c r="AX47" s="375"/>
      <c r="AY47" s="375"/>
      <c r="AZ47" s="375"/>
      <c r="BA47" s="375"/>
      <c r="BB47" s="376"/>
      <c r="BC47" s="37"/>
      <c r="BD47" s="37"/>
      <c r="BE47" s="304"/>
      <c r="BF47" s="66">
        <f t="shared" si="0"/>
        <v>1039</v>
      </c>
      <c r="BG47" s="70" t="str">
        <f>IFERROR(VLOOKUP(BF47,aggiornamenti!A:B,2,0),"")</f>
        <v/>
      </c>
      <c r="CD47" s="301"/>
      <c r="CE47" s="301"/>
      <c r="CF47" s="301"/>
      <c r="CG47" s="301"/>
    </row>
    <row r="48" spans="1:85" ht="17.100000000000001" customHeight="1">
      <c r="A48" s="62"/>
      <c r="B48" s="137"/>
      <c r="C48" s="435"/>
      <c r="D48" s="436"/>
      <c r="E48" s="248"/>
      <c r="F48" s="248"/>
      <c r="G48" s="250"/>
      <c r="H48" s="251"/>
      <c r="I48" s="252"/>
      <c r="J48" s="303"/>
      <c r="K48" s="12"/>
      <c r="L48" s="4"/>
      <c r="M48" s="53"/>
      <c r="N48" s="54" t="s">
        <v>0</v>
      </c>
      <c r="O48" s="53"/>
      <c r="P48" s="55"/>
      <c r="Q48" s="56"/>
      <c r="R48" s="55"/>
      <c r="S48" s="57"/>
      <c r="T48" s="53"/>
      <c r="U48" s="55"/>
      <c r="V48" s="53"/>
      <c r="W48" s="53"/>
      <c r="X48" s="53"/>
      <c r="Y48" s="53"/>
      <c r="Z48" s="58"/>
      <c r="AA48" s="51"/>
      <c r="AB48" s="51"/>
      <c r="AC48" s="51"/>
      <c r="AD48" s="51"/>
      <c r="AE48" s="51"/>
      <c r="AF48" s="57" t="s">
        <v>9</v>
      </c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9" t="str">
        <f>"Firma "&amp;M47</f>
        <v>Firma Addetto BLSD</v>
      </c>
      <c r="AS48" s="51"/>
      <c r="AT48" s="51"/>
      <c r="AU48" s="51"/>
      <c r="AV48" s="51"/>
      <c r="AW48" s="51"/>
      <c r="AX48" s="51"/>
      <c r="AY48" s="51"/>
      <c r="AZ48" s="51"/>
      <c r="BA48" s="51"/>
      <c r="BB48" s="51"/>
      <c r="BC48" s="37"/>
      <c r="BD48" s="37"/>
      <c r="BE48" s="304"/>
      <c r="BF48" s="66">
        <f t="shared" si="0"/>
        <v>1040</v>
      </c>
      <c r="BG48" s="70" t="str">
        <f>IFERROR(VLOOKUP(BF48,aggiornamenti!A:B,2,0),"")</f>
        <v/>
      </c>
      <c r="CD48" s="301"/>
      <c r="CE48" s="301"/>
      <c r="CF48" s="301"/>
      <c r="CG48" s="301"/>
    </row>
    <row r="49" spans="1:85" ht="17.100000000000001" customHeight="1">
      <c r="A49" s="62"/>
      <c r="B49" s="137"/>
      <c r="C49" s="435"/>
      <c r="D49" s="436"/>
      <c r="E49" s="248"/>
      <c r="F49" s="248"/>
      <c r="G49" s="250"/>
      <c r="H49" s="251"/>
      <c r="I49" s="252"/>
      <c r="J49" s="303"/>
      <c r="K49" s="12"/>
      <c r="L49" s="4"/>
      <c r="M49" s="439" t="str">
        <f>Q12</f>
        <v>ERRORE</v>
      </c>
      <c r="N49" s="439"/>
      <c r="O49" s="439"/>
      <c r="P49" s="439"/>
      <c r="Q49" s="439"/>
      <c r="R49" s="439"/>
      <c r="S49" s="439"/>
      <c r="T49" s="439"/>
      <c r="U49" s="18"/>
      <c r="V49" s="18"/>
      <c r="W49" s="18"/>
      <c r="X49" s="18"/>
      <c r="Y49" s="18"/>
      <c r="Z49" s="36"/>
      <c r="AA49" s="37"/>
      <c r="AB49" s="37"/>
      <c r="AC49" s="37"/>
      <c r="AD49" s="37"/>
      <c r="AE49" s="3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37"/>
      <c r="AR49" s="37"/>
      <c r="AS49" s="37"/>
      <c r="AT49" s="7"/>
      <c r="AU49" s="7"/>
      <c r="AV49" s="7"/>
      <c r="AW49" s="7"/>
      <c r="AX49" s="21"/>
      <c r="AY49" s="7"/>
      <c r="AZ49" s="7"/>
      <c r="BA49" s="7"/>
      <c r="BB49" s="7"/>
      <c r="BC49" s="37"/>
      <c r="BD49" s="37"/>
      <c r="BE49" s="304"/>
      <c r="BF49" s="66">
        <f t="shared" si="0"/>
        <v>1041</v>
      </c>
      <c r="BG49" s="70" t="str">
        <f>IFERROR(VLOOKUP(BF49,aggiornamenti!A:B,2,0),"")</f>
        <v/>
      </c>
      <c r="CD49" s="301"/>
      <c r="CE49" s="301"/>
      <c r="CF49" s="301"/>
      <c r="CG49" s="301"/>
    </row>
    <row r="50" spans="1:85" ht="17.100000000000001" customHeight="1">
      <c r="A50" s="62"/>
      <c r="B50" s="137"/>
      <c r="C50" s="435"/>
      <c r="D50" s="436"/>
      <c r="E50" s="248"/>
      <c r="F50" s="248"/>
      <c r="G50" s="250"/>
      <c r="H50" s="251"/>
      <c r="I50" s="252"/>
      <c r="J50" s="303"/>
      <c r="K50" s="12"/>
      <c r="L50" s="4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18"/>
      <c r="BB50" s="18"/>
      <c r="BC50" s="37"/>
      <c r="BD50" s="37"/>
      <c r="BE50" s="304"/>
      <c r="BF50" s="66">
        <f t="shared" si="0"/>
        <v>1042</v>
      </c>
      <c r="BG50" s="70" t="str">
        <f>IFERROR(VLOOKUP(BF50,aggiornamenti!A:B,2,0),"")</f>
        <v/>
      </c>
      <c r="BH50" t="str">
        <f t="shared" ref="BH50:BH56" si="25">IF(BO50=1,C45,"")</f>
        <v/>
      </c>
      <c r="BI50" s="41" t="str">
        <f t="shared" ref="BI50:BM56" si="26">IF(E45="","",E45)</f>
        <v/>
      </c>
      <c r="BJ50" s="41" t="str">
        <f t="shared" si="26"/>
        <v/>
      </c>
      <c r="BK50" s="41" t="str">
        <f t="shared" si="26"/>
        <v/>
      </c>
      <c r="BL50" s="41" t="str">
        <f t="shared" si="26"/>
        <v/>
      </c>
      <c r="BM50" s="41" t="str">
        <f t="shared" si="26"/>
        <v/>
      </c>
      <c r="BN50" s="40" t="b">
        <v>0</v>
      </c>
      <c r="BO50" s="8">
        <f>IF(BN50=FALSE,0,1)</f>
        <v>0</v>
      </c>
      <c r="BP50" s="16"/>
      <c r="BQ50" s="16" t="str">
        <f>IF($BO50=1,BI50&amp;" "&amp;BJ50,"")</f>
        <v/>
      </c>
      <c r="BR50" s="16" t="str">
        <f>IF($BO50=1,BJ50,"")</f>
        <v/>
      </c>
      <c r="BS50" s="16">
        <f>D40</f>
        <v>0</v>
      </c>
      <c r="BT50" s="16" t="str">
        <f>IF($BO50=1,LEFT(BK50,1),"")</f>
        <v/>
      </c>
      <c r="BU50" s="16" t="str">
        <f>IF($BO50=1,BL50,"")</f>
        <v/>
      </c>
      <c r="BV50" s="16" t="str">
        <f>IF($BO50=1,BM50,"")</f>
        <v/>
      </c>
      <c r="BW50" s="16" t="str">
        <f>IF(ISERROR(SMALL($BP$18:$BP$37,ROW()-17)),"",SMALL($BP$18:$BP$37,ROW()-17))</f>
        <v/>
      </c>
      <c r="BX50" s="36" t="str">
        <f>BW50</f>
        <v/>
      </c>
      <c r="BY50" s="16" t="str">
        <f>IF(IF(BX50="","",VLOOKUP(BX50,$BP$18:$BS$37,4,0))=0,"",IF(BX50="","",VLOOKUP(BX50,$BP$18:$BS$37,4,0)))</f>
        <v/>
      </c>
      <c r="BZ50" s="16">
        <f>IF(IFERROR(VLOOKUP(BY50,BY$38:BY51,1,0),"")="",0,1)</f>
        <v>0</v>
      </c>
      <c r="CA50" s="16">
        <f>IF(IFERROR(VLOOKUP(BY50,BY$16:BY43,1,0),"")="",0,1)</f>
        <v>0</v>
      </c>
      <c r="CB50" s="16">
        <f>IF(BZ50+CA50&gt;0,1,0)</f>
        <v>0</v>
      </c>
      <c r="CD50" s="301"/>
      <c r="CE50" s="301"/>
      <c r="CF50" s="301"/>
      <c r="CG50" s="301"/>
    </row>
    <row r="51" spans="1:85" ht="17.100000000000001" customHeight="1">
      <c r="A51" s="62"/>
      <c r="B51" s="137"/>
      <c r="C51" s="435"/>
      <c r="D51" s="436"/>
      <c r="E51" s="248"/>
      <c r="F51" s="248"/>
      <c r="G51" s="250"/>
      <c r="H51" s="251"/>
      <c r="I51" s="252"/>
      <c r="J51" s="303"/>
      <c r="K51" s="12"/>
      <c r="L51" s="4"/>
      <c r="M51" s="4"/>
      <c r="N51" s="4"/>
      <c r="O51" s="4"/>
      <c r="P51" s="4"/>
      <c r="Q51" s="4"/>
      <c r="R51" s="4"/>
      <c r="S51" s="4"/>
      <c r="T51" s="23"/>
      <c r="U51" s="4"/>
      <c r="V51" s="4"/>
      <c r="W51" s="4"/>
      <c r="X51" s="4"/>
      <c r="Y51" s="4"/>
      <c r="Z51" s="36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04"/>
      <c r="BF51" s="66">
        <f t="shared" si="0"/>
        <v>1043</v>
      </c>
      <c r="BG51" s="70" t="str">
        <f>IFERROR(VLOOKUP(BF51,aggiornamenti!A:B,2,0),"")</f>
        <v/>
      </c>
      <c r="BH51" t="str">
        <f t="shared" si="25"/>
        <v/>
      </c>
      <c r="BI51" s="41" t="str">
        <f t="shared" si="26"/>
        <v/>
      </c>
      <c r="BJ51" s="41" t="str">
        <f t="shared" si="26"/>
        <v/>
      </c>
      <c r="BK51" s="41" t="str">
        <f t="shared" si="26"/>
        <v/>
      </c>
      <c r="BL51" s="41" t="str">
        <f t="shared" si="26"/>
        <v/>
      </c>
      <c r="BM51" s="41" t="str">
        <f t="shared" si="26"/>
        <v/>
      </c>
      <c r="BN51" s="40" t="b">
        <v>0</v>
      </c>
      <c r="BO51" s="8">
        <f t="shared" ref="BO51:BO57" si="27">IF(BN51=FALSE,0,1)</f>
        <v>0</v>
      </c>
      <c r="BP51" s="16"/>
      <c r="BQ51" s="16" t="str">
        <f t="shared" ref="BQ51:BQ57" si="28">IF($BO51=1,BI51&amp;" "&amp;BJ51,"")</f>
        <v/>
      </c>
      <c r="BR51" s="16" t="str">
        <f t="shared" ref="BR51:BR57" si="29">IF($BO51=1,BJ51,"")</f>
        <v/>
      </c>
      <c r="BS51" s="16">
        <f>D41</f>
        <v>0</v>
      </c>
      <c r="BT51" s="16" t="str">
        <f t="shared" ref="BT51:BT57" si="30">IF($BO51=1,LEFT(BK51,1),"")</f>
        <v/>
      </c>
      <c r="BU51" s="16" t="str">
        <f t="shared" ref="BU51:BV57" si="31">IF($BO51=1,BL51,"")</f>
        <v/>
      </c>
      <c r="BV51" s="16" t="str">
        <f t="shared" si="31"/>
        <v/>
      </c>
      <c r="BW51" s="16" t="str">
        <f t="shared" ref="BW51:BW60" si="32">IF(ISERROR(SMALL($BP$18:$BP$37,ROW()-17)),"",SMALL($BP$18:$BP$37,ROW()-17))</f>
        <v/>
      </c>
      <c r="BX51" s="36" t="str">
        <f t="shared" ref="BX51:BX57" si="33">BW51</f>
        <v/>
      </c>
      <c r="BY51" s="16" t="str">
        <f t="shared" ref="BY51:BY57" si="34">IF(IF(BX51="","",VLOOKUP(BX51,$BP$18:$BS$37,4,0))=0,"",IF(BX51="","",VLOOKUP(BX51,$BP$18:$BS$37,4,0)))</f>
        <v/>
      </c>
      <c r="BZ51" s="16">
        <f>IF(IFERROR(VLOOKUP(BY51,BY$38:BY52,1,0),"")="",0,1)</f>
        <v>0</v>
      </c>
      <c r="CA51" s="16">
        <f>IF(IFERROR(VLOOKUP(BY51,BY$16:BY50,1,0),"")="",0,1)</f>
        <v>0</v>
      </c>
      <c r="CB51" s="16">
        <f t="shared" ref="CB51:CB57" si="35">IF(BZ51+CA51&gt;0,1,0)</f>
        <v>0</v>
      </c>
      <c r="CD51" s="301"/>
      <c r="CE51" s="301"/>
      <c r="CF51" s="301"/>
      <c r="CG51" s="301"/>
    </row>
    <row r="52" spans="1:85" ht="17.100000000000001" customHeight="1" thickBot="1">
      <c r="A52" s="303"/>
      <c r="B52" s="303"/>
      <c r="C52" s="303"/>
      <c r="D52" s="428"/>
      <c r="E52" s="428"/>
      <c r="F52" s="428"/>
      <c r="G52" s="428"/>
      <c r="H52" s="428"/>
      <c r="I52" s="428"/>
      <c r="J52" s="303"/>
      <c r="K52" s="427"/>
      <c r="L52" s="427"/>
      <c r="M52" s="427"/>
      <c r="N52" s="427"/>
      <c r="O52" s="427"/>
      <c r="P52" s="427"/>
      <c r="Q52" s="427"/>
      <c r="R52" s="427"/>
      <c r="S52" s="427"/>
      <c r="T52" s="427"/>
      <c r="U52" s="427"/>
      <c r="V52" s="427"/>
      <c r="W52" s="427"/>
      <c r="X52" s="427"/>
      <c r="Y52" s="427"/>
      <c r="Z52" s="427"/>
      <c r="AA52" s="427"/>
      <c r="AB52" s="427"/>
      <c r="AC52" s="427"/>
      <c r="AD52" s="427"/>
      <c r="AE52" s="427"/>
      <c r="AF52" s="427"/>
      <c r="AG52" s="427"/>
      <c r="AH52" s="427"/>
      <c r="AI52" s="427"/>
      <c r="AJ52" s="427"/>
      <c r="AK52" s="427"/>
      <c r="AL52" s="427"/>
      <c r="AM52" s="427"/>
      <c r="AN52" s="427"/>
      <c r="AO52" s="427"/>
      <c r="AP52" s="427"/>
      <c r="AQ52" s="427"/>
      <c r="AR52" s="427"/>
      <c r="AS52" s="427"/>
      <c r="AT52" s="427"/>
      <c r="AU52" s="427"/>
      <c r="AV52" s="427"/>
      <c r="AW52" s="427"/>
      <c r="AX52" s="427"/>
      <c r="AY52" s="427"/>
      <c r="AZ52" s="427"/>
      <c r="BA52" s="427"/>
      <c r="BB52" s="427"/>
      <c r="BC52" s="427"/>
      <c r="BD52" s="427"/>
      <c r="BE52" s="304"/>
      <c r="BF52" s="66">
        <f t="shared" si="0"/>
        <v>1044</v>
      </c>
      <c r="BG52" s="70" t="str">
        <f>IFERROR(VLOOKUP(BF52,aggiornamenti!A:B,2,0),"")</f>
        <v/>
      </c>
      <c r="BH52" t="str">
        <f t="shared" si="25"/>
        <v/>
      </c>
      <c r="BI52" s="41" t="str">
        <f t="shared" si="26"/>
        <v/>
      </c>
      <c r="BJ52" s="41" t="str">
        <f t="shared" si="26"/>
        <v/>
      </c>
      <c r="BK52" s="41" t="str">
        <f t="shared" si="26"/>
        <v/>
      </c>
      <c r="BL52" s="41" t="str">
        <f t="shared" si="26"/>
        <v/>
      </c>
      <c r="BM52" s="41" t="str">
        <f t="shared" si="26"/>
        <v/>
      </c>
      <c r="BN52" s="40" t="b">
        <v>0</v>
      </c>
      <c r="BO52" s="8">
        <f t="shared" si="27"/>
        <v>0</v>
      </c>
      <c r="BP52" s="16"/>
      <c r="BQ52" s="16" t="str">
        <f t="shared" si="28"/>
        <v/>
      </c>
      <c r="BR52" s="16" t="str">
        <f t="shared" si="29"/>
        <v/>
      </c>
      <c r="BS52" s="16">
        <f>D42</f>
        <v>0</v>
      </c>
      <c r="BT52" s="16" t="str">
        <f t="shared" si="30"/>
        <v/>
      </c>
      <c r="BU52" s="16" t="str">
        <f t="shared" si="31"/>
        <v/>
      </c>
      <c r="BV52" s="16" t="str">
        <f t="shared" si="31"/>
        <v/>
      </c>
      <c r="BW52" s="16" t="str">
        <f t="shared" si="32"/>
        <v/>
      </c>
      <c r="BX52" s="36" t="str">
        <f t="shared" si="33"/>
        <v/>
      </c>
      <c r="BY52" s="16" t="str">
        <f t="shared" si="34"/>
        <v/>
      </c>
      <c r="BZ52" s="16">
        <f>IF(IFERROR(VLOOKUP(BY52,BY$38:BY53,1,0),"")="",0,1)</f>
        <v>0</v>
      </c>
      <c r="CA52" s="16">
        <f>IF(IFERROR(VLOOKUP(BY52,BY$16:BY51,1,0),"")="",0,1)</f>
        <v>0</v>
      </c>
      <c r="CB52" s="16">
        <f t="shared" si="35"/>
        <v>0</v>
      </c>
      <c r="CD52" s="301"/>
      <c r="CE52" s="301"/>
      <c r="CF52" s="301"/>
      <c r="CG52" s="301"/>
    </row>
    <row r="53" spans="1:85" ht="17.100000000000001" customHeight="1" thickBot="1">
      <c r="A53" s="303"/>
      <c r="B53" s="303"/>
      <c r="C53" s="303"/>
      <c r="D53" s="409" t="s">
        <v>6</v>
      </c>
      <c r="E53" s="373"/>
      <c r="F53" s="373"/>
      <c r="G53" s="373"/>
      <c r="H53" s="373"/>
      <c r="I53" s="374"/>
      <c r="J53" s="303"/>
      <c r="K53" s="427"/>
      <c r="L53" s="427"/>
      <c r="M53" s="427"/>
      <c r="N53" s="427"/>
      <c r="O53" s="427"/>
      <c r="P53" s="427"/>
      <c r="Q53" s="427"/>
      <c r="R53" s="427"/>
      <c r="S53" s="427"/>
      <c r="T53" s="427"/>
      <c r="U53" s="427"/>
      <c r="V53" s="427"/>
      <c r="W53" s="427"/>
      <c r="X53" s="427"/>
      <c r="Y53" s="427"/>
      <c r="Z53" s="427"/>
      <c r="AA53" s="427"/>
      <c r="AB53" s="427"/>
      <c r="AC53" s="427"/>
      <c r="AD53" s="427"/>
      <c r="AE53" s="427"/>
      <c r="AF53" s="427"/>
      <c r="AG53" s="427"/>
      <c r="AH53" s="427"/>
      <c r="AI53" s="427"/>
      <c r="AJ53" s="427"/>
      <c r="AK53" s="427"/>
      <c r="AL53" s="427"/>
      <c r="AM53" s="427"/>
      <c r="AN53" s="427"/>
      <c r="AO53" s="427"/>
      <c r="AP53" s="427"/>
      <c r="AQ53" s="427"/>
      <c r="AR53" s="427"/>
      <c r="AS53" s="427"/>
      <c r="AT53" s="427"/>
      <c r="AU53" s="427"/>
      <c r="AV53" s="427"/>
      <c r="AW53" s="427"/>
      <c r="AX53" s="427"/>
      <c r="AY53" s="427"/>
      <c r="AZ53" s="427"/>
      <c r="BA53" s="427"/>
      <c r="BB53" s="427"/>
      <c r="BC53" s="427"/>
      <c r="BD53" s="427"/>
      <c r="BE53" s="304"/>
      <c r="BF53" s="66">
        <f t="shared" si="0"/>
        <v>1045</v>
      </c>
      <c r="BG53" s="70" t="str">
        <f>IFERROR(VLOOKUP(BF53,aggiornamenti!A:B,2,0),"")</f>
        <v/>
      </c>
      <c r="BH53" t="str">
        <f t="shared" si="25"/>
        <v/>
      </c>
      <c r="BI53" s="41" t="str">
        <f t="shared" si="26"/>
        <v/>
      </c>
      <c r="BJ53" s="41" t="str">
        <f t="shared" si="26"/>
        <v/>
      </c>
      <c r="BK53" s="41" t="str">
        <f t="shared" si="26"/>
        <v/>
      </c>
      <c r="BL53" s="41" t="str">
        <f t="shared" si="26"/>
        <v/>
      </c>
      <c r="BM53" s="41" t="str">
        <f t="shared" si="26"/>
        <v/>
      </c>
      <c r="BN53" s="40" t="b">
        <v>0</v>
      </c>
      <c r="BO53" s="8">
        <f t="shared" si="27"/>
        <v>0</v>
      </c>
      <c r="BP53" s="16"/>
      <c r="BQ53" s="16" t="str">
        <f t="shared" si="28"/>
        <v/>
      </c>
      <c r="BR53" s="16" t="str">
        <f t="shared" si="29"/>
        <v/>
      </c>
      <c r="BS53" s="16">
        <f t="shared" ref="BS53:BS60" si="36">D43</f>
        <v>0</v>
      </c>
      <c r="BT53" s="16" t="str">
        <f t="shared" si="30"/>
        <v/>
      </c>
      <c r="BU53" s="16" t="str">
        <f t="shared" si="31"/>
        <v/>
      </c>
      <c r="BV53" s="16" t="str">
        <f t="shared" si="31"/>
        <v/>
      </c>
      <c r="BW53" s="16" t="str">
        <f t="shared" si="32"/>
        <v/>
      </c>
      <c r="BX53" s="36" t="str">
        <f t="shared" si="33"/>
        <v/>
      </c>
      <c r="BY53" s="16" t="str">
        <f t="shared" si="34"/>
        <v/>
      </c>
      <c r="BZ53" s="16">
        <f>IF(IFERROR(VLOOKUP(BY53,BY$38:BY54,1,0),"")="",0,1)</f>
        <v>0</v>
      </c>
      <c r="CA53" s="16">
        <f>IF(IFERROR(VLOOKUP(BY53,BY$16:BY52,1,0),"")="",0,1)</f>
        <v>0</v>
      </c>
      <c r="CB53" s="16">
        <f t="shared" si="35"/>
        <v>0</v>
      </c>
      <c r="CD53" s="301"/>
      <c r="CE53" s="301"/>
      <c r="CF53" s="301"/>
      <c r="CG53" s="301"/>
    </row>
    <row r="54" spans="1:85" ht="17.100000000000001" customHeight="1" thickBot="1">
      <c r="A54" s="303"/>
      <c r="B54" s="303"/>
      <c r="C54" s="303"/>
      <c r="D54" s="277"/>
      <c r="E54" s="276" t="s">
        <v>73</v>
      </c>
      <c r="F54" s="276" t="s">
        <v>4</v>
      </c>
      <c r="G54" s="413" t="s">
        <v>66</v>
      </c>
      <c r="H54" s="413"/>
      <c r="I54" s="136" t="s">
        <v>67</v>
      </c>
      <c r="J54" s="303"/>
      <c r="K54" s="427"/>
      <c r="L54" s="427"/>
      <c r="M54" s="427"/>
      <c r="N54" s="427"/>
      <c r="O54" s="427"/>
      <c r="P54" s="427"/>
      <c r="Q54" s="427"/>
      <c r="R54" s="427"/>
      <c r="S54" s="427"/>
      <c r="T54" s="427"/>
      <c r="U54" s="427"/>
      <c r="V54" s="427"/>
      <c r="W54" s="427"/>
      <c r="X54" s="427"/>
      <c r="Y54" s="427"/>
      <c r="Z54" s="427"/>
      <c r="AA54" s="427"/>
      <c r="AB54" s="427"/>
      <c r="AC54" s="427"/>
      <c r="AD54" s="427"/>
      <c r="AE54" s="427"/>
      <c r="AF54" s="427"/>
      <c r="AG54" s="427"/>
      <c r="AH54" s="427"/>
      <c r="AI54" s="427"/>
      <c r="AJ54" s="427"/>
      <c r="AK54" s="427"/>
      <c r="AL54" s="427"/>
      <c r="AM54" s="427"/>
      <c r="AN54" s="427"/>
      <c r="AO54" s="427"/>
      <c r="AP54" s="427"/>
      <c r="AQ54" s="427"/>
      <c r="AR54" s="427"/>
      <c r="AS54" s="427"/>
      <c r="AT54" s="427"/>
      <c r="AU54" s="427"/>
      <c r="AV54" s="427"/>
      <c r="AW54" s="427"/>
      <c r="AX54" s="427"/>
      <c r="AY54" s="427"/>
      <c r="AZ54" s="427"/>
      <c r="BA54" s="427"/>
      <c r="BB54" s="427"/>
      <c r="BC54" s="427"/>
      <c r="BD54" s="427"/>
      <c r="BE54" s="304"/>
      <c r="BF54" s="66">
        <f t="shared" si="0"/>
        <v>1046</v>
      </c>
      <c r="BG54" s="70" t="str">
        <f>IFERROR(VLOOKUP(BF54,aggiornamenti!A:B,2,0),"")</f>
        <v/>
      </c>
      <c r="BH54" t="str">
        <f t="shared" si="25"/>
        <v/>
      </c>
      <c r="BI54" s="41" t="str">
        <f t="shared" si="26"/>
        <v/>
      </c>
      <c r="BJ54" s="41" t="str">
        <f t="shared" si="26"/>
        <v/>
      </c>
      <c r="BK54" s="41" t="str">
        <f t="shared" si="26"/>
        <v/>
      </c>
      <c r="BL54" s="41" t="str">
        <f t="shared" si="26"/>
        <v/>
      </c>
      <c r="BM54" s="41" t="str">
        <f t="shared" si="26"/>
        <v/>
      </c>
      <c r="BN54" s="40" t="b">
        <v>0</v>
      </c>
      <c r="BO54" s="8">
        <f t="shared" si="27"/>
        <v>0</v>
      </c>
      <c r="BP54" s="16"/>
      <c r="BQ54" s="16" t="str">
        <f t="shared" si="28"/>
        <v/>
      </c>
      <c r="BR54" s="16" t="str">
        <f t="shared" si="29"/>
        <v/>
      </c>
      <c r="BS54" s="16">
        <f t="shared" si="36"/>
        <v>0</v>
      </c>
      <c r="BT54" s="16" t="str">
        <f t="shared" si="30"/>
        <v/>
      </c>
      <c r="BU54" s="16" t="str">
        <f t="shared" si="31"/>
        <v/>
      </c>
      <c r="BV54" s="16" t="str">
        <f t="shared" si="31"/>
        <v/>
      </c>
      <c r="BW54" s="16" t="str">
        <f t="shared" si="32"/>
        <v/>
      </c>
      <c r="BX54" s="36" t="str">
        <f t="shared" si="33"/>
        <v/>
      </c>
      <c r="BY54" s="16" t="str">
        <f t="shared" si="34"/>
        <v/>
      </c>
      <c r="BZ54" s="16">
        <f>IF(IFERROR(VLOOKUP(BY54,BY$38:BY55,1,0),"")="",0,1)</f>
        <v>0</v>
      </c>
      <c r="CA54" s="16">
        <f>IF(IFERROR(VLOOKUP(BY54,BY$16:BY53,1,0),"")="",0,1)</f>
        <v>0</v>
      </c>
      <c r="CB54" s="16">
        <f t="shared" si="35"/>
        <v>0</v>
      </c>
      <c r="CD54" s="301"/>
      <c r="CE54" s="301"/>
      <c r="CF54" s="301"/>
      <c r="CG54" s="301"/>
    </row>
    <row r="55" spans="1:85" ht="17.100000000000001" customHeight="1">
      <c r="A55" s="303"/>
      <c r="B55" s="303"/>
      <c r="C55" s="303"/>
      <c r="D55" s="137"/>
      <c r="E55" s="248"/>
      <c r="F55" s="248"/>
      <c r="G55" s="250"/>
      <c r="H55" s="251"/>
      <c r="I55" s="252"/>
      <c r="J55" s="303"/>
      <c r="K55" s="427"/>
      <c r="L55" s="427"/>
      <c r="M55" s="427"/>
      <c r="N55" s="427"/>
      <c r="O55" s="427"/>
      <c r="P55" s="427"/>
      <c r="Q55" s="427"/>
      <c r="R55" s="427"/>
      <c r="S55" s="427"/>
      <c r="T55" s="427"/>
      <c r="U55" s="427"/>
      <c r="V55" s="427"/>
      <c r="W55" s="427"/>
      <c r="X55" s="427"/>
      <c r="Y55" s="427"/>
      <c r="Z55" s="427"/>
      <c r="AA55" s="427"/>
      <c r="AB55" s="427"/>
      <c r="AC55" s="427"/>
      <c r="AD55" s="427"/>
      <c r="AE55" s="427"/>
      <c r="AF55" s="427"/>
      <c r="AG55" s="427"/>
      <c r="AH55" s="427"/>
      <c r="AI55" s="427"/>
      <c r="AJ55" s="427"/>
      <c r="AK55" s="427"/>
      <c r="AL55" s="427"/>
      <c r="AM55" s="427"/>
      <c r="AN55" s="427"/>
      <c r="AO55" s="427"/>
      <c r="AP55" s="427"/>
      <c r="AQ55" s="427"/>
      <c r="AR55" s="427"/>
      <c r="AS55" s="427"/>
      <c r="AT55" s="427"/>
      <c r="AU55" s="427"/>
      <c r="AV55" s="427"/>
      <c r="AW55" s="427"/>
      <c r="AX55" s="427"/>
      <c r="AY55" s="427"/>
      <c r="AZ55" s="427"/>
      <c r="BA55" s="427"/>
      <c r="BB55" s="427"/>
      <c r="BC55" s="427"/>
      <c r="BD55" s="427"/>
      <c r="BE55" s="304"/>
      <c r="BF55" s="66">
        <f t="shared" si="0"/>
        <v>1047</v>
      </c>
      <c r="BG55" s="70" t="str">
        <f>IFERROR(VLOOKUP(BF55,aggiornamenti!A:B,2,0),"")</f>
        <v/>
      </c>
      <c r="BH55" t="str">
        <f t="shared" si="25"/>
        <v/>
      </c>
      <c r="BI55" s="41" t="str">
        <f t="shared" si="26"/>
        <v/>
      </c>
      <c r="BJ55" s="41" t="str">
        <f t="shared" si="26"/>
        <v/>
      </c>
      <c r="BK55" s="41" t="str">
        <f t="shared" si="26"/>
        <v/>
      </c>
      <c r="BL55" s="41" t="str">
        <f t="shared" si="26"/>
        <v/>
      </c>
      <c r="BM55" s="41" t="str">
        <f t="shared" si="26"/>
        <v/>
      </c>
      <c r="BN55" s="40" t="b">
        <v>0</v>
      </c>
      <c r="BO55" s="8">
        <f t="shared" si="27"/>
        <v>0</v>
      </c>
      <c r="BP55" s="16"/>
      <c r="BQ55" s="16" t="str">
        <f t="shared" si="28"/>
        <v/>
      </c>
      <c r="BR55" s="16" t="str">
        <f t="shared" si="29"/>
        <v/>
      </c>
      <c r="BS55" s="16">
        <f t="shared" si="36"/>
        <v>0</v>
      </c>
      <c r="BT55" s="16" t="str">
        <f t="shared" si="30"/>
        <v/>
      </c>
      <c r="BU55" s="16" t="str">
        <f t="shared" si="31"/>
        <v/>
      </c>
      <c r="BV55" s="16" t="str">
        <f t="shared" si="31"/>
        <v/>
      </c>
      <c r="BW55" s="16" t="str">
        <f t="shared" si="32"/>
        <v/>
      </c>
      <c r="BX55" s="36" t="str">
        <f t="shared" si="33"/>
        <v/>
      </c>
      <c r="BY55" s="16" t="str">
        <f t="shared" si="34"/>
        <v/>
      </c>
      <c r="BZ55" s="16">
        <f>IF(IFERROR(VLOOKUP(BY55,BY$38:BY56,1,0),"")="",0,1)</f>
        <v>0</v>
      </c>
      <c r="CA55" s="16">
        <f>IF(IFERROR(VLOOKUP(BY55,BY$16:BY54,1,0),"")="",0,1)</f>
        <v>0</v>
      </c>
      <c r="CB55" s="16">
        <f t="shared" si="35"/>
        <v>0</v>
      </c>
      <c r="CD55" s="301"/>
      <c r="CE55" s="301"/>
      <c r="CF55" s="301"/>
      <c r="CG55" s="301"/>
    </row>
    <row r="56" spans="1:85" ht="17.100000000000001" customHeight="1">
      <c r="A56" s="303"/>
      <c r="B56" s="303"/>
      <c r="C56" s="303"/>
      <c r="D56" s="138"/>
      <c r="E56" s="248"/>
      <c r="F56" s="248"/>
      <c r="G56" s="250"/>
      <c r="H56" s="251"/>
      <c r="I56" s="252"/>
      <c r="J56" s="303"/>
      <c r="K56" s="427"/>
      <c r="L56" s="427"/>
      <c r="M56" s="427"/>
      <c r="N56" s="427"/>
      <c r="O56" s="427"/>
      <c r="P56" s="427"/>
      <c r="Q56" s="427"/>
      <c r="R56" s="427"/>
      <c r="S56" s="427"/>
      <c r="T56" s="427"/>
      <c r="U56" s="427"/>
      <c r="V56" s="427"/>
      <c r="W56" s="427"/>
      <c r="X56" s="427"/>
      <c r="Y56" s="427"/>
      <c r="Z56" s="427"/>
      <c r="AA56" s="427"/>
      <c r="AB56" s="427"/>
      <c r="AC56" s="427"/>
      <c r="AD56" s="427"/>
      <c r="AE56" s="427"/>
      <c r="AF56" s="427"/>
      <c r="AG56" s="427"/>
      <c r="AH56" s="427"/>
      <c r="AI56" s="427"/>
      <c r="AJ56" s="427"/>
      <c r="AK56" s="427"/>
      <c r="AL56" s="427"/>
      <c r="AM56" s="427"/>
      <c r="AN56" s="427"/>
      <c r="AO56" s="427"/>
      <c r="AP56" s="427"/>
      <c r="AQ56" s="427"/>
      <c r="AR56" s="427"/>
      <c r="AS56" s="427"/>
      <c r="AT56" s="427"/>
      <c r="AU56" s="427"/>
      <c r="AV56" s="427"/>
      <c r="AW56" s="427"/>
      <c r="AX56" s="427"/>
      <c r="AY56" s="427"/>
      <c r="AZ56" s="427"/>
      <c r="BA56" s="427"/>
      <c r="BB56" s="427"/>
      <c r="BC56" s="427"/>
      <c r="BD56" s="427"/>
      <c r="BE56" s="304"/>
      <c r="BF56" s="66">
        <f t="shared" si="0"/>
        <v>1048</v>
      </c>
      <c r="BG56" s="70" t="str">
        <f>IFERROR(VLOOKUP(BF56,aggiornamenti!A:B,2,0),"")</f>
        <v/>
      </c>
      <c r="BH56" t="str">
        <f t="shared" si="25"/>
        <v/>
      </c>
      <c r="BI56" s="41" t="str">
        <f t="shared" si="26"/>
        <v/>
      </c>
      <c r="BJ56" s="41" t="str">
        <f t="shared" si="26"/>
        <v/>
      </c>
      <c r="BK56" s="41" t="str">
        <f t="shared" si="26"/>
        <v/>
      </c>
      <c r="BL56" s="41" t="str">
        <f t="shared" si="26"/>
        <v/>
      </c>
      <c r="BM56" s="41" t="str">
        <f t="shared" si="26"/>
        <v/>
      </c>
      <c r="BN56" s="40" t="b">
        <v>0</v>
      </c>
      <c r="BO56" s="8">
        <f t="shared" si="27"/>
        <v>0</v>
      </c>
      <c r="BP56" s="16"/>
      <c r="BQ56" s="16" t="str">
        <f t="shared" si="28"/>
        <v/>
      </c>
      <c r="BR56" s="16" t="str">
        <f t="shared" si="29"/>
        <v/>
      </c>
      <c r="BS56" s="16">
        <f t="shared" si="36"/>
        <v>0</v>
      </c>
      <c r="BT56" s="16" t="str">
        <f t="shared" si="30"/>
        <v/>
      </c>
      <c r="BU56" s="16" t="str">
        <f t="shared" si="31"/>
        <v/>
      </c>
      <c r="BV56" s="16" t="str">
        <f t="shared" si="31"/>
        <v/>
      </c>
      <c r="BW56" s="16" t="str">
        <f t="shared" si="32"/>
        <v/>
      </c>
      <c r="BX56" s="36" t="str">
        <f t="shared" si="33"/>
        <v/>
      </c>
      <c r="BY56" s="16" t="str">
        <f t="shared" si="34"/>
        <v/>
      </c>
      <c r="BZ56" s="16">
        <f>IF(IFERROR(VLOOKUP(BY56,BY$38:BY70,1,0),"")="",0,1)</f>
        <v>0</v>
      </c>
      <c r="CA56" s="16">
        <f>IF(IFERROR(VLOOKUP(BY56,BY$16:BY55,1,0),"")="",0,1)</f>
        <v>0</v>
      </c>
      <c r="CB56" s="16">
        <f t="shared" si="35"/>
        <v>0</v>
      </c>
      <c r="CD56" s="301"/>
      <c r="CE56" s="301"/>
      <c r="CF56" s="301"/>
      <c r="CG56" s="301"/>
    </row>
    <row r="57" spans="1:85" ht="17.100000000000001" customHeight="1">
      <c r="A57" s="303"/>
      <c r="B57" s="303"/>
      <c r="C57" s="303"/>
      <c r="D57" s="138"/>
      <c r="E57" s="248"/>
      <c r="F57" s="248"/>
      <c r="G57" s="250"/>
      <c r="H57" s="251"/>
      <c r="I57" s="252"/>
      <c r="J57" s="303"/>
      <c r="K57" s="427"/>
      <c r="L57" s="427"/>
      <c r="M57" s="427"/>
      <c r="N57" s="427"/>
      <c r="O57" s="427"/>
      <c r="P57" s="427"/>
      <c r="Q57" s="427"/>
      <c r="R57" s="427"/>
      <c r="S57" s="427"/>
      <c r="T57" s="427"/>
      <c r="U57" s="427"/>
      <c r="V57" s="427"/>
      <c r="W57" s="427"/>
      <c r="X57" s="427"/>
      <c r="Y57" s="427"/>
      <c r="Z57" s="427"/>
      <c r="AA57" s="427"/>
      <c r="AB57" s="427"/>
      <c r="AC57" s="427"/>
      <c r="AD57" s="427"/>
      <c r="AE57" s="427"/>
      <c r="AF57" s="427"/>
      <c r="AG57" s="427"/>
      <c r="AH57" s="427"/>
      <c r="AI57" s="427"/>
      <c r="AJ57" s="427"/>
      <c r="AK57" s="427"/>
      <c r="AL57" s="427"/>
      <c r="AM57" s="427"/>
      <c r="AN57" s="427"/>
      <c r="AO57" s="427"/>
      <c r="AP57" s="427"/>
      <c r="AQ57" s="427"/>
      <c r="AR57" s="427"/>
      <c r="AS57" s="427"/>
      <c r="AT57" s="427"/>
      <c r="AU57" s="427"/>
      <c r="AV57" s="427"/>
      <c r="AW57" s="427"/>
      <c r="AX57" s="427"/>
      <c r="AY57" s="427"/>
      <c r="AZ57" s="427"/>
      <c r="BA57" s="427"/>
      <c r="BB57" s="427"/>
      <c r="BC57" s="427"/>
      <c r="BD57" s="427"/>
      <c r="BE57" s="304"/>
      <c r="BF57" s="66">
        <f t="shared" si="0"/>
        <v>1049</v>
      </c>
      <c r="BG57" s="70" t="str">
        <f>IFERROR(VLOOKUP(BF57,aggiornamenti!A:B,2,0),"")</f>
        <v/>
      </c>
      <c r="BH57" t="str">
        <f>IF(BO57=1,$D$53,"")</f>
        <v/>
      </c>
      <c r="BI57" s="41" t="str">
        <f t="shared" ref="BI57:BM60" si="37">IF(E55="","",E55)</f>
        <v/>
      </c>
      <c r="BJ57" s="41" t="str">
        <f t="shared" si="37"/>
        <v/>
      </c>
      <c r="BK57" s="41" t="str">
        <f t="shared" si="37"/>
        <v/>
      </c>
      <c r="BL57" s="41" t="str">
        <f t="shared" si="37"/>
        <v/>
      </c>
      <c r="BM57" s="41" t="str">
        <f t="shared" si="37"/>
        <v/>
      </c>
      <c r="BN57" s="40" t="b">
        <v>0</v>
      </c>
      <c r="BO57" s="8">
        <f t="shared" si="27"/>
        <v>0</v>
      </c>
      <c r="BP57" s="16"/>
      <c r="BQ57" s="16" t="str">
        <f t="shared" si="28"/>
        <v/>
      </c>
      <c r="BR57" s="16" t="str">
        <f t="shared" si="29"/>
        <v/>
      </c>
      <c r="BS57" s="16">
        <f t="shared" si="36"/>
        <v>0</v>
      </c>
      <c r="BT57" s="16" t="str">
        <f t="shared" si="30"/>
        <v/>
      </c>
      <c r="BU57" s="16" t="str">
        <f t="shared" si="31"/>
        <v/>
      </c>
      <c r="BV57" s="16" t="str">
        <f t="shared" si="31"/>
        <v/>
      </c>
      <c r="BW57" s="16" t="str">
        <f t="shared" si="32"/>
        <v/>
      </c>
      <c r="BX57" s="36" t="str">
        <f t="shared" si="33"/>
        <v/>
      </c>
      <c r="BY57" s="16" t="str">
        <f t="shared" si="34"/>
        <v/>
      </c>
      <c r="BZ57" s="16">
        <f>IF(IFERROR(VLOOKUP(BY57,BY$38:BY49,1,0),"")="",0,1)</f>
        <v>0</v>
      </c>
      <c r="CA57" s="16">
        <f>IF(IFERROR(VLOOKUP(BY57,BY$16:BY56,1,0),"")="",0,1)</f>
        <v>0</v>
      </c>
      <c r="CB57" s="16">
        <f t="shared" si="35"/>
        <v>0</v>
      </c>
      <c r="CD57" s="301"/>
      <c r="CE57" s="301"/>
      <c r="CF57" s="301"/>
      <c r="CG57" s="301"/>
    </row>
    <row r="58" spans="1:85" ht="17.100000000000001" customHeight="1" thickBot="1">
      <c r="A58" s="303"/>
      <c r="B58" s="303"/>
      <c r="C58" s="303"/>
      <c r="D58" s="139"/>
      <c r="E58" s="249"/>
      <c r="F58" s="249"/>
      <c r="G58" s="281"/>
      <c r="H58" s="282"/>
      <c r="I58" s="283"/>
      <c r="J58" s="303"/>
      <c r="K58" s="427"/>
      <c r="L58" s="427"/>
      <c r="M58" s="427"/>
      <c r="N58" s="427"/>
      <c r="O58" s="427"/>
      <c r="P58" s="427"/>
      <c r="Q58" s="427"/>
      <c r="R58" s="427"/>
      <c r="S58" s="427"/>
      <c r="T58" s="427"/>
      <c r="U58" s="427"/>
      <c r="V58" s="427"/>
      <c r="W58" s="427"/>
      <c r="X58" s="427"/>
      <c r="Y58" s="427"/>
      <c r="Z58" s="427"/>
      <c r="AA58" s="427"/>
      <c r="AB58" s="427"/>
      <c r="AC58" s="427"/>
      <c r="AD58" s="427"/>
      <c r="AE58" s="427"/>
      <c r="AF58" s="427"/>
      <c r="AG58" s="427"/>
      <c r="AH58" s="427"/>
      <c r="AI58" s="427"/>
      <c r="AJ58" s="427"/>
      <c r="AK58" s="427"/>
      <c r="AL58" s="427"/>
      <c r="AM58" s="427"/>
      <c r="AN58" s="427"/>
      <c r="AO58" s="427"/>
      <c r="AP58" s="427"/>
      <c r="AQ58" s="427"/>
      <c r="AR58" s="427"/>
      <c r="AS58" s="427"/>
      <c r="AT58" s="427"/>
      <c r="AU58" s="427"/>
      <c r="AV58" s="427"/>
      <c r="AW58" s="427"/>
      <c r="AX58" s="427"/>
      <c r="AY58" s="427"/>
      <c r="AZ58" s="427"/>
      <c r="BA58" s="427"/>
      <c r="BB58" s="427"/>
      <c r="BC58" s="427"/>
      <c r="BD58" s="427"/>
      <c r="BE58" s="304"/>
      <c r="BF58" s="66">
        <f t="shared" si="0"/>
        <v>1050</v>
      </c>
      <c r="BG58" s="70" t="str">
        <f>IFERROR(VLOOKUP(BF58,aggiornamenti!A:B,2,0),"")</f>
        <v/>
      </c>
      <c r="BH58" t="str">
        <f>IF(BO58=1,$D$53,"")</f>
        <v/>
      </c>
      <c r="BI58" s="41" t="str">
        <f t="shared" si="37"/>
        <v/>
      </c>
      <c r="BJ58" s="41" t="str">
        <f t="shared" si="37"/>
        <v/>
      </c>
      <c r="BK58" s="41" t="str">
        <f t="shared" si="37"/>
        <v/>
      </c>
      <c r="BL58" s="41" t="str">
        <f t="shared" si="37"/>
        <v/>
      </c>
      <c r="BM58" s="41" t="str">
        <f t="shared" si="37"/>
        <v/>
      </c>
      <c r="BN58" s="40" t="b">
        <v>0</v>
      </c>
      <c r="BO58" s="8">
        <f>IF(BN58=FALSE,0,1)</f>
        <v>0</v>
      </c>
      <c r="BP58" s="16"/>
      <c r="BQ58" s="16" t="str">
        <f>IF($BO58=1,BI58&amp;" "&amp;BJ58,"")</f>
        <v/>
      </c>
      <c r="BR58" s="16" t="str">
        <f>IF($BO58=1,BJ58,"")</f>
        <v/>
      </c>
      <c r="BS58" s="16">
        <f t="shared" si="36"/>
        <v>0</v>
      </c>
      <c r="BT58" s="16" t="str">
        <f>IF($BO58=1,LEFT(BK58,1),"")</f>
        <v/>
      </c>
      <c r="BU58" s="16" t="str">
        <f t="shared" ref="BU58:BV60" si="38">IF($BO58=1,BL58,"")</f>
        <v/>
      </c>
      <c r="BV58" s="16" t="str">
        <f t="shared" si="38"/>
        <v/>
      </c>
      <c r="BW58" s="16" t="str">
        <f t="shared" si="32"/>
        <v/>
      </c>
      <c r="BX58" s="36" t="str">
        <f>BW58</f>
        <v/>
      </c>
      <c r="BY58" s="16" t="str">
        <f>IF(IF(BX58="","",VLOOKUP(BX58,$BP$18:$BS$37,4,0))=0,"",IF(BX58="","",VLOOKUP(BX58,$BP$18:$BS$37,4,0)))</f>
        <v/>
      </c>
      <c r="BZ58" s="16">
        <f>IF(IFERROR(VLOOKUP(BY58,BY$38:BY50,1,0),"")="",0,1)</f>
        <v>0</v>
      </c>
      <c r="CA58" s="16">
        <f>IF(IFERROR(VLOOKUP(BY58,BY$16:BY57,1,0),"")="",0,1)</f>
        <v>0</v>
      </c>
      <c r="CB58" s="16">
        <f>IF(BZ58+CA58&gt;0,1,0)</f>
        <v>0</v>
      </c>
      <c r="CD58" s="301"/>
      <c r="CE58" s="301"/>
      <c r="CF58" s="301"/>
      <c r="CG58" s="301"/>
    </row>
    <row r="59" spans="1:85" ht="17.100000000000001" customHeight="1" thickBot="1">
      <c r="A59" s="303"/>
      <c r="B59" s="303"/>
      <c r="C59" s="303"/>
      <c r="D59" s="429"/>
      <c r="E59" s="429"/>
      <c r="F59" s="429"/>
      <c r="G59" s="429"/>
      <c r="H59" s="429"/>
      <c r="I59" s="429"/>
      <c r="J59" s="303"/>
      <c r="K59" s="427"/>
      <c r="L59" s="427"/>
      <c r="M59" s="427"/>
      <c r="N59" s="427"/>
      <c r="O59" s="427"/>
      <c r="P59" s="427"/>
      <c r="Q59" s="427"/>
      <c r="R59" s="427"/>
      <c r="S59" s="427"/>
      <c r="T59" s="427"/>
      <c r="U59" s="427"/>
      <c r="V59" s="427"/>
      <c r="W59" s="427"/>
      <c r="X59" s="427"/>
      <c r="Y59" s="427"/>
      <c r="Z59" s="427"/>
      <c r="AA59" s="427"/>
      <c r="AB59" s="427"/>
      <c r="AC59" s="427"/>
      <c r="AD59" s="427"/>
      <c r="AE59" s="427"/>
      <c r="AF59" s="427"/>
      <c r="AG59" s="427"/>
      <c r="AH59" s="427"/>
      <c r="AI59" s="427"/>
      <c r="AJ59" s="427"/>
      <c r="AK59" s="427"/>
      <c r="AL59" s="427"/>
      <c r="AM59" s="427"/>
      <c r="AN59" s="427"/>
      <c r="AO59" s="427"/>
      <c r="AP59" s="427"/>
      <c r="AQ59" s="427"/>
      <c r="AR59" s="427"/>
      <c r="AS59" s="427"/>
      <c r="AT59" s="427"/>
      <c r="AU59" s="427"/>
      <c r="AV59" s="427"/>
      <c r="AW59" s="427"/>
      <c r="AX59" s="427"/>
      <c r="AY59" s="427"/>
      <c r="AZ59" s="427"/>
      <c r="BA59" s="427"/>
      <c r="BB59" s="427"/>
      <c r="BC59" s="427"/>
      <c r="BD59" s="427"/>
      <c r="BE59" s="304"/>
      <c r="BF59" s="66">
        <f t="shared" si="0"/>
        <v>1051</v>
      </c>
      <c r="BG59" s="70" t="str">
        <f>IFERROR(VLOOKUP(BF59,aggiornamenti!A:B,2,0),"")</f>
        <v/>
      </c>
      <c r="BH59" t="str">
        <f>IF(BO59=1,$D$53,"")</f>
        <v/>
      </c>
      <c r="BI59" s="41" t="str">
        <f t="shared" si="37"/>
        <v/>
      </c>
      <c r="BJ59" s="41" t="str">
        <f t="shared" si="37"/>
        <v/>
      </c>
      <c r="BK59" s="41" t="str">
        <f t="shared" si="37"/>
        <v/>
      </c>
      <c r="BL59" s="41" t="str">
        <f t="shared" si="37"/>
        <v/>
      </c>
      <c r="BM59" s="41" t="str">
        <f t="shared" si="37"/>
        <v/>
      </c>
      <c r="BN59" s="40" t="b">
        <v>0</v>
      </c>
      <c r="BO59" s="8">
        <f>IF(BN59=FALSE,0,1)</f>
        <v>0</v>
      </c>
      <c r="BP59" s="16"/>
      <c r="BQ59" s="16" t="str">
        <f>IF($BO59=1,BI59&amp;" "&amp;BJ59,"")</f>
        <v/>
      </c>
      <c r="BR59" s="16" t="str">
        <f>IF($BO59=1,BJ59,"")</f>
        <v/>
      </c>
      <c r="BS59" s="16">
        <f t="shared" si="36"/>
        <v>0</v>
      </c>
      <c r="BT59" s="16" t="str">
        <f>IF($BO59=1,LEFT(BK59,1),"")</f>
        <v/>
      </c>
      <c r="BU59" s="16" t="str">
        <f t="shared" si="38"/>
        <v/>
      </c>
      <c r="BV59" s="16" t="str">
        <f t="shared" si="38"/>
        <v/>
      </c>
      <c r="BW59" s="16" t="str">
        <f t="shared" si="32"/>
        <v/>
      </c>
      <c r="BX59" s="36" t="str">
        <f>BW59</f>
        <v/>
      </c>
      <c r="BY59" s="16" t="str">
        <f>IF(IF(BX59="","",VLOOKUP(BX59,$BP$18:$BS$37,4,0))=0,"",IF(BX59="","",VLOOKUP(BX59,$BP$18:$BS$37,4,0)))</f>
        <v/>
      </c>
      <c r="BZ59" s="16">
        <f>IF(IFERROR(VLOOKUP(BY59,BY$38:BY51,1,0),"")="",0,1)</f>
        <v>0</v>
      </c>
      <c r="CA59" s="16">
        <f>IF(IFERROR(VLOOKUP(BY59,BY$16:BY58,1,0),"")="",0,1)</f>
        <v>0</v>
      </c>
      <c r="CB59" s="16">
        <f>IF(BZ59+CA59&gt;0,1,0)</f>
        <v>0</v>
      </c>
      <c r="CD59" s="301"/>
      <c r="CE59" s="301"/>
      <c r="CF59" s="301"/>
      <c r="CG59" s="301"/>
    </row>
    <row r="60" spans="1:85" ht="17.100000000000001" customHeight="1" thickBot="1">
      <c r="A60" s="303"/>
      <c r="B60" s="303"/>
      <c r="C60" s="303"/>
      <c r="D60" s="409" t="s">
        <v>76</v>
      </c>
      <c r="E60" s="373"/>
      <c r="F60" s="373"/>
      <c r="G60" s="373"/>
      <c r="H60" s="373"/>
      <c r="I60" s="374"/>
      <c r="J60" s="303"/>
      <c r="K60" s="427"/>
      <c r="L60" s="427"/>
      <c r="M60" s="427"/>
      <c r="N60" s="427"/>
      <c r="O60" s="427"/>
      <c r="P60" s="427"/>
      <c r="Q60" s="427"/>
      <c r="R60" s="427"/>
      <c r="S60" s="427"/>
      <c r="T60" s="427"/>
      <c r="U60" s="427"/>
      <c r="V60" s="427"/>
      <c r="W60" s="427"/>
      <c r="X60" s="427"/>
      <c r="Y60" s="427"/>
      <c r="Z60" s="427"/>
      <c r="AA60" s="427"/>
      <c r="AB60" s="427"/>
      <c r="AC60" s="427"/>
      <c r="AD60" s="427"/>
      <c r="AE60" s="427"/>
      <c r="AF60" s="427"/>
      <c r="AG60" s="427"/>
      <c r="AH60" s="427"/>
      <c r="AI60" s="427"/>
      <c r="AJ60" s="427"/>
      <c r="AK60" s="427"/>
      <c r="AL60" s="427"/>
      <c r="AM60" s="427"/>
      <c r="AN60" s="427"/>
      <c r="AO60" s="427"/>
      <c r="AP60" s="427"/>
      <c r="AQ60" s="427"/>
      <c r="AR60" s="427"/>
      <c r="AS60" s="427"/>
      <c r="AT60" s="427"/>
      <c r="AU60" s="427"/>
      <c r="AV60" s="427"/>
      <c r="AW60" s="427"/>
      <c r="AX60" s="427"/>
      <c r="AY60" s="427"/>
      <c r="AZ60" s="427"/>
      <c r="BA60" s="427"/>
      <c r="BB60" s="427"/>
      <c r="BC60" s="427"/>
      <c r="BD60" s="427"/>
      <c r="BE60" s="304"/>
      <c r="BF60" s="66">
        <f t="shared" si="0"/>
        <v>1052</v>
      </c>
      <c r="BG60" s="70" t="str">
        <f>IFERROR(VLOOKUP(BF60,aggiornamenti!A:B,2,0),"")</f>
        <v/>
      </c>
      <c r="BH60" t="str">
        <f>IF(BO60=1,$D$53,"")</f>
        <v/>
      </c>
      <c r="BI60" s="41" t="str">
        <f t="shared" si="37"/>
        <v/>
      </c>
      <c r="BJ60" s="41" t="str">
        <f t="shared" si="37"/>
        <v/>
      </c>
      <c r="BK60" s="41" t="str">
        <f t="shared" si="37"/>
        <v/>
      </c>
      <c r="BL60" s="41" t="str">
        <f t="shared" si="37"/>
        <v/>
      </c>
      <c r="BM60" s="41" t="str">
        <f t="shared" si="37"/>
        <v/>
      </c>
      <c r="BN60" s="40" t="b">
        <v>0</v>
      </c>
      <c r="BO60" s="8">
        <f>IF(BN60=FALSE,0,1)</f>
        <v>0</v>
      </c>
      <c r="BP60" s="16"/>
      <c r="BQ60" s="16" t="str">
        <f>IF($BO60=1,BI60&amp;" "&amp;BJ60,"")</f>
        <v/>
      </c>
      <c r="BR60" s="16" t="str">
        <f>IF($BO60=1,BJ60,"")</f>
        <v/>
      </c>
      <c r="BS60" s="16">
        <f t="shared" si="36"/>
        <v>0</v>
      </c>
      <c r="BT60" s="16" t="str">
        <f>IF($BO60=1,LEFT(BK60,1),"")</f>
        <v/>
      </c>
      <c r="BU60" s="16" t="str">
        <f t="shared" si="38"/>
        <v/>
      </c>
      <c r="BV60" s="16" t="str">
        <f t="shared" si="38"/>
        <v/>
      </c>
      <c r="BW60" s="16" t="str">
        <f t="shared" si="32"/>
        <v/>
      </c>
      <c r="BX60" s="36" t="str">
        <f>BW60</f>
        <v/>
      </c>
      <c r="BY60" s="16" t="str">
        <f>IF(IF(BX60="","",VLOOKUP(BX60,$BP$18:$BS$37,4,0))=0,"",IF(BX60="","",VLOOKUP(BX60,$BP$18:$BS$37,4,0)))</f>
        <v/>
      </c>
      <c r="BZ60" s="16">
        <f>IF(IFERROR(VLOOKUP(BY60,BY$38:BY52,1,0),"")="",0,1)</f>
        <v>0</v>
      </c>
      <c r="CA60" s="16">
        <f>IF(IFERROR(VLOOKUP(BY60,BY$16:BY59,1,0),"")="",0,1)</f>
        <v>0</v>
      </c>
      <c r="CB60" s="16">
        <f>IF(BZ60+CA60&gt;0,1,0)</f>
        <v>0</v>
      </c>
      <c r="CD60" s="301"/>
      <c r="CE60" s="301"/>
      <c r="CF60" s="301"/>
      <c r="CG60" s="301"/>
    </row>
    <row r="61" spans="1:85" ht="17.100000000000001" customHeight="1">
      <c r="A61" s="303"/>
      <c r="B61" s="303"/>
      <c r="C61" s="303"/>
      <c r="D61" s="277"/>
      <c r="E61" s="141" t="s">
        <v>73</v>
      </c>
      <c r="F61" s="140" t="s">
        <v>4</v>
      </c>
      <c r="G61" s="430" t="s">
        <v>83</v>
      </c>
      <c r="H61" s="431"/>
      <c r="I61" s="142" t="s">
        <v>84</v>
      </c>
      <c r="J61" s="303"/>
      <c r="K61" s="427"/>
      <c r="L61" s="427"/>
      <c r="M61" s="427"/>
      <c r="N61" s="427"/>
      <c r="O61" s="427"/>
      <c r="P61" s="427"/>
      <c r="Q61" s="427"/>
      <c r="R61" s="427"/>
      <c r="S61" s="427"/>
      <c r="T61" s="427"/>
      <c r="U61" s="427"/>
      <c r="V61" s="427"/>
      <c r="W61" s="427"/>
      <c r="X61" s="427"/>
      <c r="Y61" s="427"/>
      <c r="Z61" s="427"/>
      <c r="AA61" s="427"/>
      <c r="AB61" s="427"/>
      <c r="AC61" s="427"/>
      <c r="AD61" s="427"/>
      <c r="AE61" s="427"/>
      <c r="AF61" s="427"/>
      <c r="AG61" s="427"/>
      <c r="AH61" s="427"/>
      <c r="AI61" s="427"/>
      <c r="AJ61" s="427"/>
      <c r="AK61" s="427"/>
      <c r="AL61" s="427"/>
      <c r="AM61" s="427"/>
      <c r="AN61" s="427"/>
      <c r="AO61" s="427"/>
      <c r="AP61" s="427"/>
      <c r="AQ61" s="427"/>
      <c r="AR61" s="427"/>
      <c r="AS61" s="427"/>
      <c r="AT61" s="427"/>
      <c r="AU61" s="427"/>
      <c r="AV61" s="427"/>
      <c r="AW61" s="427"/>
      <c r="AX61" s="427"/>
      <c r="AY61" s="427"/>
      <c r="AZ61" s="427"/>
      <c r="BA61" s="427"/>
      <c r="BB61" s="427"/>
      <c r="BC61" s="427"/>
      <c r="BD61" s="427"/>
      <c r="BE61" s="304"/>
      <c r="BF61" s="66">
        <f t="shared" si="0"/>
        <v>1053</v>
      </c>
      <c r="BG61" s="70" t="str">
        <f>IFERROR(VLOOKUP(BF61,aggiornamenti!A:B,2,0),"")</f>
        <v/>
      </c>
      <c r="BH61" t="str">
        <f>IF(BO61=1,$D$53,"")</f>
        <v/>
      </c>
      <c r="BI61"/>
      <c r="BJ61"/>
      <c r="BK61"/>
      <c r="BL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D61" s="301"/>
      <c r="CE61" s="301"/>
      <c r="CF61" s="301"/>
      <c r="CG61" s="301"/>
    </row>
    <row r="62" spans="1:85" ht="17.100000000000001" customHeight="1">
      <c r="A62" s="303"/>
      <c r="B62" s="303"/>
      <c r="C62" s="303"/>
      <c r="D62" s="143"/>
      <c r="E62" s="248"/>
      <c r="F62" s="248"/>
      <c r="G62" s="432"/>
      <c r="H62" s="432"/>
      <c r="I62" s="284"/>
      <c r="J62" s="303"/>
      <c r="K62" s="427"/>
      <c r="L62" s="427"/>
      <c r="M62" s="427"/>
      <c r="N62" s="427"/>
      <c r="O62" s="427"/>
      <c r="P62" s="427"/>
      <c r="Q62" s="427"/>
      <c r="R62" s="427"/>
      <c r="S62" s="427"/>
      <c r="T62" s="427"/>
      <c r="U62" s="427"/>
      <c r="V62" s="427"/>
      <c r="W62" s="427"/>
      <c r="X62" s="427"/>
      <c r="Y62" s="427"/>
      <c r="Z62" s="427"/>
      <c r="AA62" s="427"/>
      <c r="AB62" s="427"/>
      <c r="AC62" s="427"/>
      <c r="AD62" s="427"/>
      <c r="AE62" s="427"/>
      <c r="AF62" s="427"/>
      <c r="AG62" s="427"/>
      <c r="AH62" s="427"/>
      <c r="AI62" s="427"/>
      <c r="AJ62" s="427"/>
      <c r="AK62" s="427"/>
      <c r="AL62" s="427"/>
      <c r="AM62" s="427"/>
      <c r="AN62" s="427"/>
      <c r="AO62" s="427"/>
      <c r="AP62" s="427"/>
      <c r="AQ62" s="427"/>
      <c r="AR62" s="427"/>
      <c r="AS62" s="427"/>
      <c r="AT62" s="427"/>
      <c r="AU62" s="427"/>
      <c r="AV62" s="427"/>
      <c r="AW62" s="427"/>
      <c r="AX62" s="427"/>
      <c r="AY62" s="427"/>
      <c r="AZ62" s="427"/>
      <c r="BA62" s="427"/>
      <c r="BB62" s="427"/>
      <c r="BC62" s="427"/>
      <c r="BD62" s="427"/>
      <c r="BE62" s="304"/>
      <c r="BF62" s="66">
        <f t="shared" si="0"/>
        <v>1054</v>
      </c>
      <c r="BG62" s="70" t="str">
        <f>IFERROR(VLOOKUP(BF62,aggiornamenti!A:B,2,0),"")</f>
        <v/>
      </c>
      <c r="BH62"/>
      <c r="BI62"/>
      <c r="BJ62"/>
      <c r="BK62"/>
      <c r="BL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D62" s="301"/>
      <c r="CE62" s="301"/>
      <c r="CF62" s="301"/>
      <c r="CG62" s="301"/>
    </row>
    <row r="63" spans="1:85" ht="17.100000000000001" customHeight="1">
      <c r="A63" s="303"/>
      <c r="B63" s="303"/>
      <c r="C63" s="303"/>
      <c r="D63" s="143"/>
      <c r="E63" s="248"/>
      <c r="F63" s="248"/>
      <c r="G63" s="432"/>
      <c r="H63" s="432"/>
      <c r="I63" s="285"/>
      <c r="J63" s="303"/>
      <c r="K63" s="427"/>
      <c r="L63" s="427"/>
      <c r="M63" s="427"/>
      <c r="N63" s="427"/>
      <c r="O63" s="427"/>
      <c r="P63" s="427"/>
      <c r="Q63" s="427"/>
      <c r="R63" s="427"/>
      <c r="S63" s="427"/>
      <c r="T63" s="427"/>
      <c r="U63" s="427"/>
      <c r="V63" s="427"/>
      <c r="W63" s="427"/>
      <c r="X63" s="427"/>
      <c r="Y63" s="427"/>
      <c r="Z63" s="427"/>
      <c r="AA63" s="427"/>
      <c r="AB63" s="427"/>
      <c r="AC63" s="427"/>
      <c r="AD63" s="427"/>
      <c r="AE63" s="427"/>
      <c r="AF63" s="427"/>
      <c r="AG63" s="427"/>
      <c r="AH63" s="427"/>
      <c r="AI63" s="427"/>
      <c r="AJ63" s="427"/>
      <c r="AK63" s="427"/>
      <c r="AL63" s="427"/>
      <c r="AM63" s="427"/>
      <c r="AN63" s="427"/>
      <c r="AO63" s="427"/>
      <c r="AP63" s="427"/>
      <c r="AQ63" s="427"/>
      <c r="AR63" s="427"/>
      <c r="AS63" s="427"/>
      <c r="AT63" s="427"/>
      <c r="AU63" s="427"/>
      <c r="AV63" s="427"/>
      <c r="AW63" s="427"/>
      <c r="AX63" s="427"/>
      <c r="AY63" s="427"/>
      <c r="AZ63" s="427"/>
      <c r="BA63" s="427"/>
      <c r="BB63" s="427"/>
      <c r="BC63" s="427"/>
      <c r="BD63" s="427"/>
      <c r="BE63" s="304"/>
      <c r="BF63" s="66">
        <f t="shared" si="0"/>
        <v>1055</v>
      </c>
      <c r="BG63" s="70" t="str">
        <f>IFERROR(VLOOKUP(BF63,aggiornamenti!A:B,2,0),"")</f>
        <v/>
      </c>
      <c r="BH63"/>
      <c r="BI63"/>
      <c r="BJ63"/>
      <c r="BK63"/>
      <c r="BL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D63" s="301"/>
      <c r="CE63" s="301"/>
      <c r="CF63" s="301"/>
      <c r="CG63" s="301"/>
    </row>
    <row r="64" spans="1:85" ht="17.100000000000001" customHeight="1">
      <c r="A64" s="303"/>
      <c r="B64" s="303"/>
      <c r="C64" s="303"/>
      <c r="D64" s="143"/>
      <c r="E64" s="248"/>
      <c r="F64" s="248"/>
      <c r="G64" s="433"/>
      <c r="H64" s="433"/>
      <c r="I64" s="286"/>
      <c r="J64" s="303"/>
      <c r="K64" s="427"/>
      <c r="L64" s="427"/>
      <c r="M64" s="427"/>
      <c r="N64" s="427"/>
      <c r="O64" s="427"/>
      <c r="P64" s="427"/>
      <c r="Q64" s="427"/>
      <c r="R64" s="427"/>
      <c r="S64" s="427"/>
      <c r="T64" s="427"/>
      <c r="U64" s="427"/>
      <c r="V64" s="427"/>
      <c r="W64" s="427"/>
      <c r="X64" s="427"/>
      <c r="Y64" s="427"/>
      <c r="Z64" s="427"/>
      <c r="AA64" s="427"/>
      <c r="AB64" s="427"/>
      <c r="AC64" s="427"/>
      <c r="AD64" s="427"/>
      <c r="AE64" s="427"/>
      <c r="AF64" s="427"/>
      <c r="AG64" s="427"/>
      <c r="AH64" s="427"/>
      <c r="AI64" s="427"/>
      <c r="AJ64" s="427"/>
      <c r="AK64" s="427"/>
      <c r="AL64" s="427"/>
      <c r="AM64" s="427"/>
      <c r="AN64" s="427"/>
      <c r="AO64" s="427"/>
      <c r="AP64" s="427"/>
      <c r="AQ64" s="427"/>
      <c r="AR64" s="427"/>
      <c r="AS64" s="427"/>
      <c r="AT64" s="427"/>
      <c r="AU64" s="427"/>
      <c r="AV64" s="427"/>
      <c r="AW64" s="427"/>
      <c r="AX64" s="427"/>
      <c r="AY64" s="427"/>
      <c r="AZ64" s="427"/>
      <c r="BA64" s="427"/>
      <c r="BB64" s="427"/>
      <c r="BC64" s="427"/>
      <c r="BD64" s="427"/>
      <c r="BE64" s="304"/>
      <c r="BF64" s="66">
        <f t="shared" si="0"/>
        <v>1056</v>
      </c>
      <c r="BG64" s="70" t="str">
        <f>IFERROR(VLOOKUP(BF64,aggiornamenti!A:B,2,0),"")</f>
        <v/>
      </c>
      <c r="BH64" s="145" t="str">
        <f>IF(BO64=1,"Addetto BLSD","")</f>
        <v/>
      </c>
      <c r="BI64" s="41" t="str">
        <f t="shared" ref="BI64:BJ67" si="39">IF(E62="","",E62)</f>
        <v/>
      </c>
      <c r="BJ64" s="41" t="str">
        <f t="shared" si="39"/>
        <v/>
      </c>
      <c r="BL64" s="41" t="str">
        <f>IF(G62="","",G62)</f>
        <v/>
      </c>
      <c r="BM64" s="146" t="str">
        <f>IF(I62="","",I62)</f>
        <v/>
      </c>
      <c r="BN64" s="278" t="b">
        <v>0</v>
      </c>
      <c r="BO64" s="8">
        <f>IF(BN64=FALSE,0,1)</f>
        <v>0</v>
      </c>
      <c r="BP64" s="16" t="str">
        <f>IF($BO64=1,IF(C56="",K58,C56),"")</f>
        <v/>
      </c>
      <c r="BQ64" s="16" t="str">
        <f>IF($BO64=1,BI64&amp;" "&amp;BJ64,"")</f>
        <v/>
      </c>
      <c r="BR64" s="16" t="str">
        <f>IF($BO64=1,BJ64,"")</f>
        <v/>
      </c>
      <c r="BS64"/>
      <c r="BT64"/>
      <c r="BU64"/>
      <c r="BV64"/>
      <c r="BW64"/>
      <c r="BX64"/>
      <c r="BY64"/>
      <c r="BZ64"/>
      <c r="CA64"/>
      <c r="CB64"/>
      <c r="CD64" s="301"/>
      <c r="CE64" s="301"/>
      <c r="CF64" s="301"/>
      <c r="CG64" s="301"/>
    </row>
    <row r="65" spans="1:119" ht="17.100000000000001" customHeight="1" thickBot="1">
      <c r="A65" s="303"/>
      <c r="B65" s="303"/>
      <c r="C65" s="303"/>
      <c r="D65" s="144"/>
      <c r="E65" s="249"/>
      <c r="F65" s="249"/>
      <c r="G65" s="434"/>
      <c r="H65" s="434"/>
      <c r="I65" s="287"/>
      <c r="J65" s="303"/>
      <c r="K65" s="427"/>
      <c r="L65" s="427"/>
      <c r="M65" s="427"/>
      <c r="N65" s="427"/>
      <c r="O65" s="427"/>
      <c r="P65" s="427"/>
      <c r="Q65" s="427"/>
      <c r="R65" s="427"/>
      <c r="S65" s="427"/>
      <c r="T65" s="427"/>
      <c r="U65" s="427"/>
      <c r="V65" s="427"/>
      <c r="W65" s="427"/>
      <c r="X65" s="427"/>
      <c r="Y65" s="427"/>
      <c r="Z65" s="427"/>
      <c r="AA65" s="427"/>
      <c r="AB65" s="427"/>
      <c r="AC65" s="427"/>
      <c r="AD65" s="427"/>
      <c r="AE65" s="427"/>
      <c r="AF65" s="427"/>
      <c r="AG65" s="427"/>
      <c r="AH65" s="427"/>
      <c r="AI65" s="427"/>
      <c r="AJ65" s="427"/>
      <c r="AK65" s="427"/>
      <c r="AL65" s="427"/>
      <c r="AM65" s="427"/>
      <c r="AN65" s="427"/>
      <c r="AO65" s="427"/>
      <c r="AP65" s="427"/>
      <c r="AQ65" s="427"/>
      <c r="AR65" s="427"/>
      <c r="AS65" s="427"/>
      <c r="AT65" s="427"/>
      <c r="AU65" s="427"/>
      <c r="AV65" s="427"/>
      <c r="AW65" s="427"/>
      <c r="AX65" s="427"/>
      <c r="AY65" s="427"/>
      <c r="AZ65" s="427"/>
      <c r="BA65" s="427"/>
      <c r="BB65" s="427"/>
      <c r="BC65" s="427"/>
      <c r="BD65" s="427"/>
      <c r="BE65" s="304"/>
      <c r="BF65" s="66">
        <f t="shared" si="0"/>
        <v>1057</v>
      </c>
      <c r="BG65" s="70" t="str">
        <f>IFERROR(VLOOKUP(BF65,aggiornamenti!A:B,2,0),"")</f>
        <v/>
      </c>
      <c r="BH65" s="145" t="str">
        <f>IF(BO65=1,"Addetto BLSD","")</f>
        <v/>
      </c>
      <c r="BI65" s="41" t="str">
        <f t="shared" si="39"/>
        <v/>
      </c>
      <c r="BJ65" s="41" t="str">
        <f t="shared" si="39"/>
        <v/>
      </c>
      <c r="BK65" s="41" t="str">
        <f>IF(G63="","",G63)</f>
        <v/>
      </c>
      <c r="BL65" s="41" t="str">
        <f>IF(G63="","",G63)</f>
        <v/>
      </c>
      <c r="BM65" s="41" t="str">
        <f>IF(I63="","",I63)</f>
        <v/>
      </c>
      <c r="BN65" s="278" t="b">
        <v>0</v>
      </c>
      <c r="BO65" s="8">
        <f>IF(BN65=FALSE,0,1)</f>
        <v>0</v>
      </c>
      <c r="BP65" s="16" t="str">
        <f>IF($BO65=1,IF(C57="",K59,C57),"")</f>
        <v/>
      </c>
      <c r="BQ65" s="16" t="str">
        <f>IF($BO65=1,BI65&amp;" "&amp;BJ65,"")</f>
        <v/>
      </c>
      <c r="BR65" s="16" t="str">
        <f>IF($BO65=1,BJ65,"")</f>
        <v/>
      </c>
      <c r="BS65"/>
      <c r="BT65"/>
      <c r="BU65"/>
      <c r="BV65"/>
      <c r="BW65"/>
      <c r="BX65"/>
      <c r="BY65"/>
      <c r="BZ65"/>
      <c r="CA65"/>
      <c r="CB65"/>
      <c r="CD65" s="301"/>
      <c r="CE65" s="301"/>
      <c r="CF65" s="301"/>
      <c r="CG65" s="301"/>
    </row>
    <row r="66" spans="1:119" ht="17.100000000000001" customHeight="1">
      <c r="A66" s="303"/>
      <c r="B66" s="303"/>
      <c r="C66" s="303"/>
      <c r="D66" s="303"/>
      <c r="E66" s="303"/>
      <c r="F66" s="303"/>
      <c r="G66" s="303"/>
      <c r="H66" s="303"/>
      <c r="I66" s="303"/>
      <c r="J66" s="303"/>
      <c r="K66" s="427"/>
      <c r="L66" s="427"/>
      <c r="M66" s="427"/>
      <c r="N66" s="427"/>
      <c r="O66" s="427"/>
      <c r="P66" s="427"/>
      <c r="Q66" s="427"/>
      <c r="R66" s="427"/>
      <c r="S66" s="427"/>
      <c r="T66" s="427"/>
      <c r="U66" s="427"/>
      <c r="V66" s="427"/>
      <c r="W66" s="427"/>
      <c r="X66" s="427"/>
      <c r="Y66" s="427"/>
      <c r="Z66" s="427"/>
      <c r="AA66" s="427"/>
      <c r="AB66" s="427"/>
      <c r="AC66" s="427"/>
      <c r="AD66" s="427"/>
      <c r="AE66" s="427"/>
      <c r="AF66" s="427"/>
      <c r="AG66" s="427"/>
      <c r="AH66" s="427"/>
      <c r="AI66" s="427"/>
      <c r="AJ66" s="427"/>
      <c r="AK66" s="427"/>
      <c r="AL66" s="427"/>
      <c r="AM66" s="427"/>
      <c r="AN66" s="427"/>
      <c r="AO66" s="427"/>
      <c r="AP66" s="427"/>
      <c r="AQ66" s="427"/>
      <c r="AR66" s="427"/>
      <c r="AS66" s="427"/>
      <c r="AT66" s="427"/>
      <c r="AU66" s="427"/>
      <c r="AV66" s="427"/>
      <c r="AW66" s="427"/>
      <c r="AX66" s="427"/>
      <c r="AY66" s="427"/>
      <c r="AZ66" s="427"/>
      <c r="BA66" s="427"/>
      <c r="BB66" s="427"/>
      <c r="BC66" s="427"/>
      <c r="BD66" s="427"/>
      <c r="BE66" s="304"/>
      <c r="BF66" s="66">
        <f t="shared" si="0"/>
        <v>1058</v>
      </c>
      <c r="BG66" s="70" t="str">
        <f>IFERROR(VLOOKUP(BF66,aggiornamenti!A:B,2,0),"")</f>
        <v/>
      </c>
      <c r="BH66" s="145" t="str">
        <f>IF(BO66=1,"Addetto BLSD","")</f>
        <v/>
      </c>
      <c r="BI66" s="41" t="str">
        <f t="shared" si="39"/>
        <v/>
      </c>
      <c r="BJ66" s="41" t="str">
        <f t="shared" si="39"/>
        <v/>
      </c>
      <c r="BK66" s="41" t="str">
        <f>IF(G64="","",G64)</f>
        <v/>
      </c>
      <c r="BL66" s="41" t="str">
        <f>IF(G64="","",G64)</f>
        <v/>
      </c>
      <c r="BM66" s="41" t="str">
        <f>IF(I64="","",I64)</f>
        <v/>
      </c>
      <c r="BN66" s="278" t="b">
        <v>0</v>
      </c>
      <c r="BO66" s="8">
        <f>IF(BN66=FALSE,0,1)</f>
        <v>0</v>
      </c>
      <c r="BP66" s="16" t="str">
        <f>IF($BO66=1,IF(C61="",K60,C61),"")</f>
        <v/>
      </c>
      <c r="BQ66" s="16" t="str">
        <f>IF($BO66=1,BI66&amp;" "&amp;BJ66,"")</f>
        <v/>
      </c>
      <c r="BR66" s="16" t="str">
        <f>IF($BO66=1,BJ66,"")</f>
        <v/>
      </c>
      <c r="BS66"/>
      <c r="BT66"/>
      <c r="BU66"/>
      <c r="BV66"/>
      <c r="BW66"/>
      <c r="BX66"/>
      <c r="BY66"/>
      <c r="BZ66"/>
      <c r="CA66"/>
      <c r="CB66"/>
      <c r="CD66" s="301"/>
      <c r="CE66" s="301"/>
      <c r="CF66" s="301"/>
      <c r="CG66" s="301"/>
    </row>
    <row r="67" spans="1:119" ht="17.100000000000001" customHeight="1">
      <c r="A67" s="303"/>
      <c r="B67" s="303"/>
      <c r="C67" s="303"/>
      <c r="D67" s="303"/>
      <c r="E67" s="303"/>
      <c r="F67" s="303"/>
      <c r="G67" s="303"/>
      <c r="H67" s="303"/>
      <c r="I67" s="303"/>
      <c r="J67" s="303"/>
      <c r="K67" s="427"/>
      <c r="L67" s="427"/>
      <c r="M67" s="427"/>
      <c r="N67" s="427"/>
      <c r="O67" s="427"/>
      <c r="P67" s="427"/>
      <c r="Q67" s="427"/>
      <c r="R67" s="427"/>
      <c r="S67" s="427"/>
      <c r="T67" s="427"/>
      <c r="U67" s="427"/>
      <c r="V67" s="427"/>
      <c r="W67" s="427"/>
      <c r="X67" s="427"/>
      <c r="Y67" s="427"/>
      <c r="Z67" s="427"/>
      <c r="AA67" s="427"/>
      <c r="AB67" s="427"/>
      <c r="AC67" s="427"/>
      <c r="AD67" s="427"/>
      <c r="AE67" s="427"/>
      <c r="AF67" s="427"/>
      <c r="AG67" s="427"/>
      <c r="AH67" s="427"/>
      <c r="AI67" s="427"/>
      <c r="AJ67" s="427"/>
      <c r="AK67" s="427"/>
      <c r="AL67" s="427"/>
      <c r="AM67" s="427"/>
      <c r="AN67" s="427"/>
      <c r="AO67" s="427"/>
      <c r="AP67" s="427"/>
      <c r="AQ67" s="427"/>
      <c r="AR67" s="427"/>
      <c r="AS67" s="427"/>
      <c r="AT67" s="427"/>
      <c r="AU67" s="427"/>
      <c r="AV67" s="427"/>
      <c r="AW67" s="427"/>
      <c r="AX67" s="427"/>
      <c r="AY67" s="427"/>
      <c r="AZ67" s="427"/>
      <c r="BA67" s="427"/>
      <c r="BB67" s="427"/>
      <c r="BC67" s="427"/>
      <c r="BD67" s="427"/>
      <c r="BE67" s="304"/>
      <c r="BF67" s="66">
        <f t="shared" si="0"/>
        <v>1059</v>
      </c>
      <c r="BG67" s="70" t="str">
        <f>IFERROR(VLOOKUP(BF67,aggiornamenti!A:B,2,0),"")</f>
        <v/>
      </c>
      <c r="BH67" s="145" t="str">
        <f>IF(BO67=1,"Addetto BLSD","")</f>
        <v/>
      </c>
      <c r="BI67" s="41" t="str">
        <f t="shared" si="39"/>
        <v/>
      </c>
      <c r="BJ67" s="41" t="str">
        <f t="shared" si="39"/>
        <v/>
      </c>
      <c r="BK67" s="41" t="str">
        <f>IF(G65="","",G65)</f>
        <v/>
      </c>
      <c r="BL67" s="41" t="str">
        <f>IF(G65="","",G65)</f>
        <v/>
      </c>
      <c r="BM67" s="41" t="str">
        <f>IF(I65="","",I65)</f>
        <v/>
      </c>
      <c r="BN67" s="278" t="b">
        <v>0</v>
      </c>
      <c r="BO67" s="8">
        <f>IF(BN67=FALSE,0,1)</f>
        <v>0</v>
      </c>
      <c r="BP67" s="16" t="str">
        <f>IF($BO67=1,IF(C62="",K61,C62),"")</f>
        <v/>
      </c>
      <c r="BQ67" s="16" t="str">
        <f>IF($BO67=1,BI67&amp;" "&amp;BJ67,"")</f>
        <v/>
      </c>
      <c r="BR67" s="16" t="str">
        <f>IF($BO67=1,BJ67,"")</f>
        <v/>
      </c>
      <c r="BS67"/>
      <c r="BT67"/>
      <c r="BU67"/>
      <c r="BV67"/>
      <c r="BW67"/>
      <c r="BX67"/>
      <c r="BY67"/>
      <c r="BZ67"/>
      <c r="CA67"/>
      <c r="CB67"/>
      <c r="CD67" s="301"/>
      <c r="CE67" s="301"/>
      <c r="CF67" s="301"/>
      <c r="CG67" s="301"/>
    </row>
    <row r="68" spans="1:119" ht="17.100000000000001" customHeight="1">
      <c r="A68" s="303"/>
      <c r="B68" s="303"/>
      <c r="C68" s="303"/>
      <c r="D68" s="303"/>
      <c r="E68" s="303"/>
      <c r="F68" s="303"/>
      <c r="G68" s="303"/>
      <c r="H68" s="303"/>
      <c r="I68" s="303"/>
      <c r="J68" s="303"/>
      <c r="K68" s="427"/>
      <c r="L68" s="427"/>
      <c r="M68" s="427"/>
      <c r="N68" s="427"/>
      <c r="O68" s="427"/>
      <c r="P68" s="427"/>
      <c r="Q68" s="427"/>
      <c r="R68" s="427"/>
      <c r="S68" s="427"/>
      <c r="T68" s="427"/>
      <c r="U68" s="427"/>
      <c r="V68" s="427"/>
      <c r="W68" s="427"/>
      <c r="X68" s="427"/>
      <c r="Y68" s="427"/>
      <c r="Z68" s="427"/>
      <c r="AA68" s="427"/>
      <c r="AB68" s="427"/>
      <c r="AC68" s="427"/>
      <c r="AD68" s="427"/>
      <c r="AE68" s="427"/>
      <c r="AF68" s="427"/>
      <c r="AG68" s="427"/>
      <c r="AH68" s="427"/>
      <c r="AI68" s="427"/>
      <c r="AJ68" s="427"/>
      <c r="AK68" s="427"/>
      <c r="AL68" s="427"/>
      <c r="AM68" s="427"/>
      <c r="AN68" s="427"/>
      <c r="AO68" s="427"/>
      <c r="AP68" s="427"/>
      <c r="AQ68" s="427"/>
      <c r="AR68" s="427"/>
      <c r="AS68" s="427"/>
      <c r="AT68" s="427"/>
      <c r="AU68" s="427"/>
      <c r="AV68" s="427"/>
      <c r="AW68" s="427"/>
      <c r="AX68" s="427"/>
      <c r="AY68" s="427"/>
      <c r="AZ68" s="427"/>
      <c r="BA68" s="427"/>
      <c r="BB68" s="427"/>
      <c r="BC68" s="427"/>
      <c r="BD68" s="427"/>
      <c r="BE68" s="304"/>
      <c r="BF68" s="66">
        <f t="shared" si="0"/>
        <v>1060</v>
      </c>
      <c r="BG68" s="70" t="str">
        <f>IFERROR(VLOOKUP(BF68,aggiornamenti!A:B,2,0),"")</f>
        <v/>
      </c>
      <c r="BH68"/>
      <c r="BI68"/>
      <c r="BJ68"/>
      <c r="BK68"/>
      <c r="BL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D68" s="301"/>
      <c r="CE68" s="301"/>
      <c r="CF68" s="301"/>
      <c r="CG68" s="301"/>
    </row>
    <row r="69" spans="1:119" ht="17.100000000000001" customHeight="1">
      <c r="A69" s="303"/>
      <c r="B69" s="303"/>
      <c r="C69" s="303"/>
      <c r="D69" s="303"/>
      <c r="E69" s="303"/>
      <c r="F69" s="303"/>
      <c r="G69" s="303"/>
      <c r="H69" s="303"/>
      <c r="I69" s="303"/>
      <c r="J69" s="303"/>
      <c r="K69" s="427"/>
      <c r="L69" s="427"/>
      <c r="M69" s="427"/>
      <c r="N69" s="427"/>
      <c r="O69" s="427"/>
      <c r="P69" s="427"/>
      <c r="Q69" s="427"/>
      <c r="R69" s="427"/>
      <c r="S69" s="427"/>
      <c r="T69" s="427"/>
      <c r="U69" s="427"/>
      <c r="V69" s="427"/>
      <c r="W69" s="427"/>
      <c r="X69" s="427"/>
      <c r="Y69" s="427"/>
      <c r="Z69" s="427"/>
      <c r="AA69" s="427"/>
      <c r="AB69" s="427"/>
      <c r="AC69" s="427"/>
      <c r="AD69" s="427"/>
      <c r="AE69" s="427"/>
      <c r="AF69" s="427"/>
      <c r="AG69" s="427"/>
      <c r="AH69" s="427"/>
      <c r="AI69" s="427"/>
      <c r="AJ69" s="427"/>
      <c r="AK69" s="427"/>
      <c r="AL69" s="427"/>
      <c r="AM69" s="427"/>
      <c r="AN69" s="427"/>
      <c r="AO69" s="427"/>
      <c r="AP69" s="427"/>
      <c r="AQ69" s="427"/>
      <c r="AR69" s="427"/>
      <c r="AS69" s="427"/>
      <c r="AT69" s="427"/>
      <c r="AU69" s="427"/>
      <c r="AV69" s="427"/>
      <c r="AW69" s="427"/>
      <c r="AX69" s="427"/>
      <c r="AY69" s="427"/>
      <c r="AZ69" s="427"/>
      <c r="BA69" s="427"/>
      <c r="BB69" s="427"/>
      <c r="BC69" s="427"/>
      <c r="BD69" s="427"/>
      <c r="BE69" s="304"/>
      <c r="BF69" s="66">
        <f t="shared" si="0"/>
        <v>1061</v>
      </c>
      <c r="BG69" s="70" t="str">
        <f>IFERROR(VLOOKUP(BF69,aggiornamenti!A:B,2,0),"")</f>
        <v/>
      </c>
      <c r="BH69"/>
      <c r="BI69"/>
      <c r="BJ69"/>
      <c r="BK69"/>
      <c r="BL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D69" s="301"/>
      <c r="CE69" s="301"/>
      <c r="CF69" s="301"/>
      <c r="CG69" s="301"/>
    </row>
    <row r="70" spans="1:119" s="6" customFormat="1" ht="15.75" customHeight="1">
      <c r="A70" s="300"/>
      <c r="B70" s="300"/>
      <c r="C70" s="300"/>
      <c r="D70" s="300"/>
      <c r="E70" s="300"/>
      <c r="F70" s="300"/>
      <c r="G70" s="300"/>
      <c r="H70" s="300"/>
      <c r="I70" s="300"/>
      <c r="J70" s="300"/>
      <c r="K70" s="300"/>
      <c r="L70" s="300"/>
      <c r="M70" s="300"/>
      <c r="N70" s="300"/>
      <c r="O70" s="300"/>
      <c r="P70" s="300"/>
      <c r="Q70" s="300"/>
      <c r="R70" s="300"/>
      <c r="S70" s="300"/>
      <c r="T70" s="300"/>
      <c r="U70" s="300"/>
      <c r="V70" s="300"/>
      <c r="W70" s="300"/>
      <c r="X70" s="300"/>
      <c r="Y70" s="300"/>
      <c r="Z70" s="300"/>
      <c r="AA70" s="300"/>
      <c r="AB70" s="300"/>
      <c r="AC70" s="300"/>
      <c r="AD70" s="300"/>
      <c r="AE70" s="300"/>
      <c r="AF70" s="300"/>
      <c r="AG70" s="300"/>
      <c r="AH70" s="300"/>
      <c r="AI70" s="300"/>
      <c r="AJ70" s="300"/>
      <c r="AK70" s="300"/>
      <c r="AL70" s="300"/>
      <c r="AM70" s="300"/>
      <c r="AN70" s="300"/>
      <c r="AO70" s="300"/>
      <c r="AP70" s="300"/>
      <c r="AQ70" s="300"/>
      <c r="AR70" s="300"/>
      <c r="AS70" s="300"/>
      <c r="AT70" s="300"/>
      <c r="AU70" s="300"/>
      <c r="AV70" s="300"/>
      <c r="AW70" s="300"/>
      <c r="AX70" s="300"/>
      <c r="AY70" s="300"/>
      <c r="AZ70" s="300"/>
      <c r="BA70" s="300"/>
      <c r="BB70" s="300"/>
      <c r="BC70" s="300"/>
      <c r="BD70" s="300"/>
      <c r="BE70" s="300"/>
      <c r="BF70" s="64"/>
      <c r="BG70" s="67"/>
      <c r="BH70" s="67"/>
      <c r="BI70" s="67"/>
      <c r="BJ70" s="67"/>
      <c r="BK70" s="67"/>
      <c r="BL70" s="67"/>
      <c r="BM70" s="67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D70" s="301"/>
      <c r="CE70" s="301"/>
      <c r="CF70" s="301"/>
      <c r="CG70" s="301"/>
      <c r="DC70"/>
      <c r="DD70"/>
      <c r="DE70"/>
      <c r="DF70"/>
      <c r="DG70"/>
      <c r="DH70"/>
      <c r="DI70"/>
      <c r="DJ70"/>
      <c r="DK70"/>
      <c r="DL70"/>
      <c r="DM70"/>
      <c r="DN70"/>
      <c r="DO70"/>
    </row>
    <row r="71" spans="1:119" s="6" customFormat="1" ht="15.75" customHeight="1">
      <c r="A71" s="300"/>
      <c r="B71" s="300"/>
      <c r="C71" s="300"/>
      <c r="D71" s="300"/>
      <c r="E71" s="300"/>
      <c r="F71" s="300"/>
      <c r="G71" s="300"/>
      <c r="H71" s="300"/>
      <c r="I71" s="300"/>
      <c r="J71" s="300"/>
      <c r="K71" s="300"/>
      <c r="L71" s="300"/>
      <c r="M71" s="300"/>
      <c r="N71" s="300"/>
      <c r="O71" s="300"/>
      <c r="P71" s="300"/>
      <c r="Q71" s="300"/>
      <c r="R71" s="300"/>
      <c r="S71" s="300"/>
      <c r="T71" s="300"/>
      <c r="U71" s="300"/>
      <c r="V71" s="300"/>
      <c r="W71" s="300"/>
      <c r="X71" s="300"/>
      <c r="Y71" s="300"/>
      <c r="Z71" s="300"/>
      <c r="AA71" s="300"/>
      <c r="AB71" s="300"/>
      <c r="AC71" s="300"/>
      <c r="AD71" s="300"/>
      <c r="AE71" s="300"/>
      <c r="AF71" s="300"/>
      <c r="AG71" s="300"/>
      <c r="AH71" s="300"/>
      <c r="AI71" s="300"/>
      <c r="AJ71" s="300"/>
      <c r="AK71" s="300"/>
      <c r="AL71" s="300"/>
      <c r="AM71" s="300"/>
      <c r="AN71" s="300"/>
      <c r="AO71" s="300"/>
      <c r="AP71" s="300"/>
      <c r="AQ71" s="300"/>
      <c r="AR71" s="300"/>
      <c r="AS71" s="300"/>
      <c r="AT71" s="300"/>
      <c r="AU71" s="300"/>
      <c r="AV71" s="300"/>
      <c r="AW71" s="300"/>
      <c r="AX71" s="300"/>
      <c r="AY71" s="300"/>
      <c r="AZ71" s="300"/>
      <c r="BA71" s="300"/>
      <c r="BB71" s="300"/>
      <c r="BC71" s="300"/>
      <c r="BD71" s="300"/>
      <c r="BE71" s="300"/>
      <c r="BF71" s="64"/>
      <c r="BG71" s="67"/>
      <c r="BH71" s="67"/>
      <c r="BI71" s="67"/>
      <c r="BJ71" s="67"/>
      <c r="BK71" s="67"/>
      <c r="BL71" s="67"/>
      <c r="BM71" s="67"/>
      <c r="CD71" s="301"/>
      <c r="CE71" s="301"/>
      <c r="CF71" s="301"/>
      <c r="CG71" s="301"/>
      <c r="DC71"/>
      <c r="DD71"/>
      <c r="DE71"/>
      <c r="DF71"/>
      <c r="DG71"/>
      <c r="DH71"/>
      <c r="DI71"/>
      <c r="DJ71"/>
      <c r="DK71"/>
      <c r="DL71"/>
      <c r="DM71"/>
      <c r="DN71"/>
      <c r="DO71"/>
    </row>
    <row r="72" spans="1:119" customFormat="1">
      <c r="A72" s="300"/>
      <c r="B72" s="300"/>
      <c r="C72" s="300"/>
      <c r="D72" s="300"/>
      <c r="E72" s="300"/>
      <c r="F72" s="300"/>
      <c r="G72" s="300"/>
      <c r="H72" s="300"/>
      <c r="I72" s="300"/>
      <c r="J72" s="300"/>
      <c r="K72" s="300"/>
      <c r="L72" s="300"/>
      <c r="M72" s="300"/>
      <c r="N72" s="300"/>
      <c r="O72" s="300"/>
      <c r="P72" s="300"/>
      <c r="Q72" s="300"/>
      <c r="R72" s="300"/>
      <c r="S72" s="300"/>
      <c r="T72" s="300"/>
      <c r="U72" s="300"/>
      <c r="V72" s="300"/>
      <c r="W72" s="300"/>
      <c r="X72" s="300"/>
      <c r="Y72" s="300"/>
      <c r="Z72" s="300"/>
      <c r="AA72" s="300"/>
      <c r="AB72" s="300"/>
      <c r="AC72" s="300"/>
      <c r="AD72" s="300"/>
      <c r="AE72" s="300"/>
      <c r="AF72" s="300"/>
      <c r="AG72" s="300"/>
      <c r="AH72" s="300"/>
      <c r="AI72" s="300"/>
      <c r="AJ72" s="300"/>
      <c r="AK72" s="300"/>
      <c r="AL72" s="300"/>
      <c r="AM72" s="300"/>
      <c r="AN72" s="300"/>
      <c r="AO72" s="300"/>
      <c r="AP72" s="300"/>
      <c r="AQ72" s="300"/>
      <c r="AR72" s="300"/>
      <c r="AS72" s="300"/>
      <c r="AT72" s="300"/>
      <c r="AU72" s="300"/>
      <c r="AV72" s="300"/>
      <c r="AW72" s="300"/>
      <c r="AX72" s="300"/>
      <c r="AY72" s="300"/>
      <c r="AZ72" s="300"/>
      <c r="BA72" s="300"/>
      <c r="BB72" s="300"/>
      <c r="BC72" s="300"/>
      <c r="BD72" s="300"/>
      <c r="BE72" s="300"/>
      <c r="CD72" s="301"/>
      <c r="CE72" s="301"/>
      <c r="CF72" s="301"/>
      <c r="CG72" s="301"/>
    </row>
    <row r="73" spans="1:119" customFormat="1" ht="15.75" customHeight="1">
      <c r="A73" s="300"/>
      <c r="B73" s="300"/>
      <c r="C73" s="300"/>
      <c r="D73" s="300"/>
      <c r="E73" s="300"/>
      <c r="F73" s="300"/>
      <c r="G73" s="300"/>
      <c r="H73" s="300"/>
      <c r="I73" s="300"/>
      <c r="J73" s="300"/>
      <c r="K73" s="300"/>
      <c r="L73" s="300"/>
      <c r="M73" s="300"/>
      <c r="N73" s="300"/>
      <c r="O73" s="300"/>
      <c r="P73" s="300"/>
      <c r="Q73" s="300"/>
      <c r="R73" s="300"/>
      <c r="S73" s="300"/>
      <c r="T73" s="300"/>
      <c r="U73" s="300"/>
      <c r="V73" s="300"/>
      <c r="W73" s="300"/>
      <c r="X73" s="300"/>
      <c r="Y73" s="300"/>
      <c r="Z73" s="300"/>
      <c r="AA73" s="300"/>
      <c r="AB73" s="300"/>
      <c r="AC73" s="300"/>
      <c r="AD73" s="300"/>
      <c r="AE73" s="300"/>
      <c r="AF73" s="300"/>
      <c r="AG73" s="300"/>
      <c r="AH73" s="300"/>
      <c r="AI73" s="300"/>
      <c r="AJ73" s="300"/>
      <c r="AK73" s="300"/>
      <c r="AL73" s="300"/>
      <c r="AM73" s="300"/>
      <c r="AN73" s="300"/>
      <c r="AO73" s="300"/>
      <c r="AP73" s="300"/>
      <c r="AQ73" s="300"/>
      <c r="AR73" s="300"/>
      <c r="AS73" s="300"/>
      <c r="AT73" s="300"/>
      <c r="AU73" s="300"/>
      <c r="AV73" s="300"/>
      <c r="AW73" s="300"/>
      <c r="AX73" s="300"/>
      <c r="AY73" s="300"/>
      <c r="AZ73" s="300"/>
      <c r="BA73" s="300"/>
      <c r="BB73" s="300"/>
      <c r="BC73" s="300"/>
      <c r="BD73" s="300"/>
      <c r="BE73" s="300"/>
      <c r="CD73" s="301"/>
      <c r="CE73" s="301"/>
      <c r="CF73" s="301"/>
      <c r="CG73" s="301"/>
    </row>
    <row r="74" spans="1:119" customFormat="1">
      <c r="A74" s="300"/>
      <c r="B74" s="300"/>
      <c r="C74" s="300"/>
      <c r="D74" s="300"/>
      <c r="E74" s="300"/>
      <c r="F74" s="300"/>
      <c r="G74" s="300"/>
      <c r="H74" s="300"/>
      <c r="I74" s="300"/>
      <c r="J74" s="300"/>
      <c r="K74" s="300"/>
      <c r="L74" s="300"/>
      <c r="M74" s="300"/>
      <c r="N74" s="300"/>
      <c r="O74" s="300"/>
      <c r="P74" s="300"/>
      <c r="Q74" s="300"/>
      <c r="R74" s="300"/>
      <c r="S74" s="300"/>
      <c r="T74" s="300"/>
      <c r="U74" s="300"/>
      <c r="V74" s="300"/>
      <c r="W74" s="300"/>
      <c r="X74" s="300"/>
      <c r="Y74" s="300"/>
      <c r="Z74" s="300"/>
      <c r="AA74" s="300"/>
      <c r="AB74" s="300"/>
      <c r="AC74" s="300"/>
      <c r="AD74" s="300"/>
      <c r="AE74" s="300"/>
      <c r="AF74" s="300"/>
      <c r="AG74" s="300"/>
      <c r="AH74" s="300"/>
      <c r="AI74" s="300"/>
      <c r="AJ74" s="300"/>
      <c r="AK74" s="300"/>
      <c r="AL74" s="300"/>
      <c r="AM74" s="300"/>
      <c r="AN74" s="300"/>
      <c r="AO74" s="300"/>
      <c r="AP74" s="300"/>
      <c r="AQ74" s="300"/>
      <c r="AR74" s="300"/>
      <c r="AS74" s="300"/>
      <c r="AT74" s="300"/>
      <c r="AU74" s="300"/>
      <c r="AV74" s="300"/>
      <c r="AW74" s="300"/>
      <c r="AX74" s="300"/>
      <c r="AY74" s="300"/>
      <c r="AZ74" s="300"/>
      <c r="BA74" s="300"/>
      <c r="BB74" s="300"/>
      <c r="BC74" s="300"/>
      <c r="BD74" s="300"/>
      <c r="BE74" s="300"/>
      <c r="CD74" s="301"/>
      <c r="CE74" s="301"/>
      <c r="CF74" s="301"/>
      <c r="CG74" s="301"/>
    </row>
    <row r="75" spans="1:119" customFormat="1">
      <c r="A75" s="300"/>
      <c r="B75" s="300"/>
      <c r="C75" s="300"/>
      <c r="D75" s="300"/>
      <c r="E75" s="300"/>
      <c r="F75" s="300"/>
      <c r="G75" s="300"/>
      <c r="H75" s="300"/>
      <c r="I75" s="300"/>
      <c r="J75" s="300"/>
      <c r="K75" s="300"/>
      <c r="L75" s="300"/>
      <c r="M75" s="300"/>
      <c r="N75" s="300"/>
      <c r="O75" s="300"/>
      <c r="P75" s="300"/>
      <c r="Q75" s="300"/>
      <c r="R75" s="300"/>
      <c r="S75" s="300"/>
      <c r="T75" s="300"/>
      <c r="U75" s="300"/>
      <c r="V75" s="300"/>
      <c r="W75" s="300"/>
      <c r="X75" s="300"/>
      <c r="Y75" s="300"/>
      <c r="Z75" s="300"/>
      <c r="AA75" s="300"/>
      <c r="AB75" s="300"/>
      <c r="AC75" s="300"/>
      <c r="AD75" s="300"/>
      <c r="AE75" s="300"/>
      <c r="AF75" s="300"/>
      <c r="AG75" s="300"/>
      <c r="AH75" s="300"/>
      <c r="AI75" s="300"/>
      <c r="AJ75" s="300"/>
      <c r="AK75" s="300"/>
      <c r="AL75" s="300"/>
      <c r="AM75" s="300"/>
      <c r="AN75" s="300"/>
      <c r="AO75" s="300"/>
      <c r="AP75" s="300"/>
      <c r="AQ75" s="300"/>
      <c r="AR75" s="300"/>
      <c r="AS75" s="300"/>
      <c r="AT75" s="300"/>
      <c r="AU75" s="300"/>
      <c r="AV75" s="300"/>
      <c r="AW75" s="300"/>
      <c r="AX75" s="300"/>
      <c r="AY75" s="300"/>
      <c r="AZ75" s="300"/>
      <c r="BA75" s="300"/>
      <c r="BB75" s="300"/>
      <c r="BC75" s="300"/>
      <c r="BD75" s="300"/>
      <c r="BE75" s="300"/>
      <c r="CD75" s="301"/>
      <c r="CE75" s="301"/>
      <c r="CF75" s="301"/>
      <c r="CG75" s="301"/>
    </row>
    <row r="76" spans="1:119" customFormat="1">
      <c r="A76" s="300"/>
      <c r="B76" s="300"/>
      <c r="C76" s="300"/>
      <c r="D76" s="300"/>
      <c r="E76" s="300"/>
      <c r="F76" s="300"/>
      <c r="G76" s="300"/>
      <c r="H76" s="300"/>
      <c r="I76" s="300"/>
      <c r="J76" s="300"/>
      <c r="K76" s="300"/>
      <c r="L76" s="300"/>
      <c r="M76" s="300"/>
      <c r="N76" s="300"/>
      <c r="O76" s="300"/>
      <c r="P76" s="300"/>
      <c r="Q76" s="300"/>
      <c r="R76" s="300"/>
      <c r="S76" s="300"/>
      <c r="T76" s="300"/>
      <c r="U76" s="300"/>
      <c r="V76" s="300"/>
      <c r="W76" s="300"/>
      <c r="X76" s="300"/>
      <c r="Y76" s="300"/>
      <c r="Z76" s="300"/>
      <c r="AA76" s="300"/>
      <c r="AB76" s="300"/>
      <c r="AC76" s="300"/>
      <c r="AD76" s="300"/>
      <c r="AE76" s="300"/>
      <c r="AF76" s="300"/>
      <c r="AG76" s="300"/>
      <c r="AH76" s="300"/>
      <c r="AI76" s="300"/>
      <c r="AJ76" s="300"/>
      <c r="AK76" s="300"/>
      <c r="AL76" s="300"/>
      <c r="AM76" s="300"/>
      <c r="AN76" s="300"/>
      <c r="AO76" s="300"/>
      <c r="AP76" s="300"/>
      <c r="AQ76" s="300"/>
      <c r="AR76" s="300"/>
      <c r="AS76" s="300"/>
      <c r="AT76" s="300"/>
      <c r="AU76" s="300"/>
      <c r="AV76" s="300"/>
      <c r="AW76" s="300"/>
      <c r="AX76" s="300"/>
      <c r="AY76" s="300"/>
      <c r="AZ76" s="300"/>
      <c r="BA76" s="300"/>
      <c r="BB76" s="300"/>
      <c r="BC76" s="300"/>
      <c r="BD76" s="300"/>
      <c r="BE76" s="300"/>
      <c r="CD76" s="301"/>
      <c r="CE76" s="301"/>
      <c r="CF76" s="301"/>
      <c r="CG76" s="301"/>
    </row>
    <row r="77" spans="1:119" customFormat="1">
      <c r="A77" s="300"/>
      <c r="B77" s="300"/>
      <c r="C77" s="300"/>
      <c r="D77" s="300"/>
      <c r="E77" s="300"/>
      <c r="F77" s="300"/>
      <c r="G77" s="300"/>
      <c r="H77" s="300"/>
      <c r="I77" s="300"/>
      <c r="J77" s="300"/>
      <c r="K77" s="300"/>
      <c r="L77" s="300"/>
      <c r="M77" s="300"/>
      <c r="N77" s="300"/>
      <c r="O77" s="300"/>
      <c r="P77" s="300"/>
      <c r="Q77" s="300"/>
      <c r="R77" s="300"/>
      <c r="S77" s="300"/>
      <c r="T77" s="300"/>
      <c r="U77" s="300"/>
      <c r="V77" s="300"/>
      <c r="W77" s="300"/>
      <c r="X77" s="300"/>
      <c r="Y77" s="300"/>
      <c r="Z77" s="300"/>
      <c r="AA77" s="300"/>
      <c r="AB77" s="300"/>
      <c r="AC77" s="300"/>
      <c r="AD77" s="300"/>
      <c r="AE77" s="300"/>
      <c r="AF77" s="300"/>
      <c r="AG77" s="300"/>
      <c r="AH77" s="300"/>
      <c r="AI77" s="300"/>
      <c r="AJ77" s="300"/>
      <c r="AK77" s="300"/>
      <c r="AL77" s="300"/>
      <c r="AM77" s="300"/>
      <c r="AN77" s="300"/>
      <c r="AO77" s="300"/>
      <c r="AP77" s="300"/>
      <c r="AQ77" s="300"/>
      <c r="AR77" s="300"/>
      <c r="AS77" s="300"/>
      <c r="AT77" s="300"/>
      <c r="AU77" s="300"/>
      <c r="AV77" s="300"/>
      <c r="AW77" s="300"/>
      <c r="AX77" s="300"/>
      <c r="AY77" s="300"/>
      <c r="AZ77" s="300"/>
      <c r="BA77" s="300"/>
      <c r="BB77" s="300"/>
      <c r="BC77" s="300"/>
      <c r="BD77" s="300"/>
      <c r="BE77" s="300"/>
      <c r="CD77" s="301"/>
      <c r="CE77" s="301"/>
      <c r="CF77" s="301"/>
      <c r="CG77" s="301"/>
    </row>
    <row r="78" spans="1:119" customFormat="1" ht="16.5" customHeight="1"/>
    <row r="79" spans="1:119" customFormat="1" ht="15.75" customHeight="1"/>
    <row r="80" spans="1:119" customFormat="1" ht="15.75" customHeight="1"/>
    <row r="81" spans="2:9" customFormat="1"/>
    <row r="82" spans="2:9" customFormat="1"/>
    <row r="83" spans="2:9" customFormat="1"/>
    <row r="84" spans="2:9" customFormat="1"/>
    <row r="85" spans="2:9" customFormat="1"/>
    <row r="86" spans="2:9" customFormat="1"/>
    <row r="87" spans="2:9" customFormat="1">
      <c r="B87" s="5"/>
      <c r="C87" s="14"/>
      <c r="D87" s="14"/>
      <c r="E87" s="14"/>
      <c r="F87" s="14"/>
      <c r="G87" s="14"/>
      <c r="H87" s="14"/>
      <c r="I87" s="14"/>
    </row>
    <row r="88" spans="2:9" customFormat="1">
      <c r="B88" s="5"/>
      <c r="C88" s="14"/>
      <c r="D88" s="14"/>
      <c r="E88" s="14"/>
      <c r="F88" s="14"/>
      <c r="G88" s="14"/>
      <c r="H88" s="14"/>
      <c r="I88" s="14"/>
    </row>
    <row r="89" spans="2:9" customFormat="1">
      <c r="B89" s="5"/>
      <c r="C89" s="14"/>
      <c r="D89" s="14"/>
      <c r="E89" s="14"/>
      <c r="F89" s="14"/>
      <c r="G89" s="14"/>
      <c r="H89" s="14"/>
      <c r="I89" s="14"/>
    </row>
    <row r="90" spans="2:9" customFormat="1">
      <c r="B90" s="5"/>
      <c r="C90" s="14"/>
      <c r="D90" s="14"/>
      <c r="E90" s="14"/>
      <c r="F90" s="14"/>
      <c r="G90" s="14"/>
      <c r="H90" s="14"/>
      <c r="I90" s="14"/>
    </row>
    <row r="91" spans="2:9" customFormat="1">
      <c r="B91" s="5"/>
      <c r="C91" s="14"/>
      <c r="D91" s="14"/>
      <c r="E91" s="14"/>
      <c r="F91" s="14"/>
      <c r="G91" s="14"/>
      <c r="H91" s="14"/>
      <c r="I91" s="14"/>
    </row>
    <row r="92" spans="2:9" customFormat="1">
      <c r="B92" s="5"/>
      <c r="C92" s="14"/>
      <c r="D92" s="14"/>
      <c r="E92" s="14"/>
      <c r="F92" s="14"/>
      <c r="G92" s="14"/>
      <c r="H92" s="14"/>
      <c r="I92" s="14"/>
    </row>
    <row r="93" spans="2:9" customFormat="1">
      <c r="B93" s="5"/>
      <c r="C93" s="14"/>
      <c r="D93" s="14"/>
      <c r="E93" s="14"/>
      <c r="F93" s="14"/>
      <c r="G93" s="14"/>
      <c r="H93" s="14"/>
      <c r="I93" s="14"/>
    </row>
    <row r="94" spans="2:9" customFormat="1">
      <c r="B94" s="5"/>
      <c r="C94" s="14"/>
      <c r="D94" s="14"/>
      <c r="E94" s="14"/>
      <c r="F94" s="14"/>
      <c r="G94" s="14"/>
      <c r="H94" s="14"/>
      <c r="I94" s="14"/>
    </row>
    <row r="95" spans="2:9" customFormat="1">
      <c r="B95" s="5"/>
      <c r="C95" s="14"/>
      <c r="D95" s="14"/>
      <c r="E95" s="14"/>
      <c r="F95" s="14"/>
      <c r="G95" s="14"/>
      <c r="H95" s="14"/>
      <c r="I95" s="14"/>
    </row>
    <row r="96" spans="2:9" customFormat="1"/>
    <row r="97" spans="4:12" customFormat="1"/>
    <row r="98" spans="4:12" customFormat="1"/>
    <row r="99" spans="4:12" customFormat="1"/>
    <row r="100" spans="4:12" customFormat="1"/>
    <row r="101" spans="4:12" customFormat="1">
      <c r="D101" s="14"/>
      <c r="E101" s="14"/>
      <c r="F101" s="14"/>
      <c r="G101" s="14"/>
      <c r="H101" s="14"/>
      <c r="I101" s="14"/>
    </row>
    <row r="102" spans="4:12" customFormat="1">
      <c r="D102" s="14"/>
      <c r="E102" s="14"/>
      <c r="F102" s="14"/>
      <c r="G102" s="14"/>
      <c r="H102" s="14"/>
      <c r="I102" s="14"/>
    </row>
    <row r="103" spans="4:12" customFormat="1">
      <c r="D103" s="14"/>
      <c r="E103" s="14"/>
      <c r="F103" s="14"/>
      <c r="G103" s="14"/>
      <c r="H103" s="14"/>
      <c r="I103" s="14"/>
    </row>
    <row r="104" spans="4:12" customFormat="1">
      <c r="D104" s="14"/>
      <c r="E104" s="14"/>
      <c r="F104" s="14"/>
      <c r="G104" s="14"/>
      <c r="H104" s="14"/>
      <c r="I104" s="14"/>
    </row>
    <row r="105" spans="4:12" customFormat="1">
      <c r="D105" s="14"/>
      <c r="E105" s="14"/>
      <c r="F105" s="14"/>
      <c r="G105" s="14"/>
      <c r="H105" s="14"/>
      <c r="I105" s="14"/>
    </row>
    <row r="106" spans="4:12" customFormat="1">
      <c r="D106" s="14"/>
      <c r="E106" s="14"/>
      <c r="F106" s="14"/>
      <c r="G106" s="14"/>
      <c r="H106" s="14"/>
      <c r="I106" s="14"/>
    </row>
    <row r="107" spans="4:12" customFormat="1"/>
    <row r="108" spans="4:12" customFormat="1"/>
    <row r="109" spans="4:12" customFormat="1">
      <c r="E109" s="14"/>
      <c r="F109" s="14"/>
      <c r="G109" s="14"/>
      <c r="H109" s="14"/>
      <c r="I109" s="14"/>
      <c r="J109" s="4"/>
      <c r="K109" s="13"/>
      <c r="L109" s="13"/>
    </row>
    <row r="110" spans="4:12" customFormat="1">
      <c r="D110" s="14"/>
      <c r="E110" s="14"/>
      <c r="F110" s="14"/>
      <c r="G110" s="14"/>
      <c r="H110" s="14"/>
      <c r="I110" s="14"/>
      <c r="J110" s="4"/>
      <c r="K110" s="13"/>
      <c r="L110" s="13"/>
    </row>
    <row r="111" spans="4:12" customFormat="1">
      <c r="D111" s="14"/>
      <c r="E111" s="14"/>
      <c r="F111" s="14"/>
      <c r="G111" s="14"/>
      <c r="H111" s="14"/>
      <c r="I111" s="14"/>
      <c r="J111" s="4"/>
      <c r="K111" s="13"/>
      <c r="L111" s="13"/>
    </row>
    <row r="112" spans="4:12" customFormat="1">
      <c r="D112" s="14"/>
      <c r="E112" s="14"/>
      <c r="F112" s="14"/>
      <c r="G112" s="14"/>
      <c r="H112" s="14"/>
      <c r="I112" s="14"/>
      <c r="J112" s="4"/>
      <c r="K112" s="13"/>
      <c r="L112" s="13"/>
    </row>
    <row r="113" spans="4:9" customFormat="1">
      <c r="D113" s="14"/>
      <c r="E113" s="14"/>
      <c r="F113" s="14"/>
      <c r="G113" s="14"/>
      <c r="H113" s="14"/>
      <c r="I113" s="14"/>
    </row>
    <row r="114" spans="4:9" customFormat="1">
      <c r="D114" s="14"/>
      <c r="E114" s="14"/>
      <c r="F114" s="14"/>
      <c r="G114" s="14"/>
      <c r="H114" s="14"/>
      <c r="I114" s="14"/>
    </row>
    <row r="115" spans="4:9" customFormat="1">
      <c r="D115" s="14"/>
      <c r="E115" s="14"/>
      <c r="F115" s="14"/>
      <c r="G115" s="14"/>
      <c r="H115" s="14"/>
      <c r="I115" s="14"/>
    </row>
    <row r="116" spans="4:9" customFormat="1">
      <c r="D116" s="14"/>
      <c r="E116" s="14"/>
      <c r="F116" s="14"/>
      <c r="G116" s="14"/>
      <c r="H116" s="14"/>
      <c r="I116" s="14"/>
    </row>
    <row r="117" spans="4:9" customFormat="1">
      <c r="D117" s="14"/>
      <c r="E117" s="14"/>
      <c r="F117" s="14"/>
      <c r="G117" s="14"/>
      <c r="H117" s="14"/>
      <c r="I117" s="14"/>
    </row>
    <row r="118" spans="4:9" customFormat="1">
      <c r="D118" s="14"/>
      <c r="E118" s="14"/>
      <c r="F118" s="14"/>
      <c r="G118" s="14"/>
      <c r="H118" s="14"/>
      <c r="I118" s="14"/>
    </row>
    <row r="119" spans="4:9" customFormat="1">
      <c r="D119" s="14"/>
      <c r="E119" s="14"/>
      <c r="F119" s="14"/>
      <c r="G119" s="14"/>
      <c r="H119" s="14"/>
      <c r="I119" s="14"/>
    </row>
    <row r="120" spans="4:9" customFormat="1">
      <c r="D120" s="14"/>
      <c r="E120" s="14"/>
      <c r="F120" s="14"/>
      <c r="G120" s="14"/>
      <c r="H120" s="14"/>
      <c r="I120" s="14"/>
    </row>
    <row r="121" spans="4:9" customFormat="1"/>
    <row r="122" spans="4:9" customFormat="1"/>
    <row r="123" spans="4:9" customFormat="1"/>
    <row r="124" spans="4:9" customFormat="1"/>
    <row r="125" spans="4:9" customFormat="1"/>
    <row r="126" spans="4:9" customFormat="1"/>
    <row r="127" spans="4:9" customFormat="1"/>
    <row r="128" spans="4:9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spans="1:119" customFormat="1"/>
    <row r="162" spans="1:119" customFormat="1"/>
    <row r="163" spans="1:119" customFormat="1"/>
    <row r="164" spans="1:119" customFormat="1"/>
    <row r="165" spans="1:119" customFormat="1"/>
    <row r="166" spans="1:119" customFormat="1"/>
    <row r="167" spans="1:119" customFormat="1"/>
    <row r="168" spans="1:119" s="6" customFormat="1">
      <c r="A168" s="5"/>
      <c r="B168" s="5"/>
      <c r="C168" s="14"/>
      <c r="D168" s="14"/>
      <c r="E168" s="14"/>
      <c r="F168" s="14"/>
      <c r="G168" s="14"/>
      <c r="H168" s="14"/>
      <c r="I168" s="14"/>
      <c r="J168" s="5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 s="13"/>
      <c r="BB168" s="13"/>
      <c r="BC168" s="13"/>
      <c r="BD168" s="13"/>
      <c r="BE168" s="13"/>
      <c r="BF168" s="64"/>
      <c r="BG168" s="67"/>
      <c r="BH168" s="9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</row>
    <row r="169" spans="1:119" s="6" customFormat="1">
      <c r="A169" s="5"/>
      <c r="B169" s="5"/>
      <c r="C169" s="14"/>
      <c r="D169" s="14"/>
      <c r="E169" s="14"/>
      <c r="F169" s="14"/>
      <c r="G169" s="14"/>
      <c r="H169" s="14"/>
      <c r="I169" s="14"/>
      <c r="J169" s="5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 s="13"/>
      <c r="BB169" s="13"/>
      <c r="BC169" s="13"/>
      <c r="BD169" s="13"/>
      <c r="BE169" s="13"/>
      <c r="BF169" s="64"/>
      <c r="BG169" s="67"/>
      <c r="BH169" s="9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</row>
    <row r="170" spans="1:119" s="6" customFormat="1">
      <c r="A170" s="5"/>
      <c r="B170" s="5"/>
      <c r="C170" s="14"/>
      <c r="D170" s="14"/>
      <c r="E170" s="14"/>
      <c r="F170" s="14"/>
      <c r="G170" s="14"/>
      <c r="H170" s="14"/>
      <c r="I170" s="14"/>
      <c r="J170" s="5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 s="13"/>
      <c r="BB170" s="13"/>
      <c r="BC170" s="13"/>
      <c r="BD170" s="13"/>
      <c r="BE170" s="13"/>
      <c r="BF170" s="64"/>
      <c r="BG170" s="67"/>
      <c r="BH170" s="9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</row>
    <row r="171" spans="1:119" s="6" customFormat="1">
      <c r="A171" s="5"/>
      <c r="B171" s="5"/>
      <c r="C171" s="14"/>
      <c r="D171" s="14"/>
      <c r="E171" s="14"/>
      <c r="F171" s="14"/>
      <c r="G171" s="14"/>
      <c r="H171" s="14"/>
      <c r="I171" s="14"/>
      <c r="J171" s="5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 s="13"/>
      <c r="BB171" s="13"/>
      <c r="BC171" s="13"/>
      <c r="BD171" s="13"/>
      <c r="BE171" s="13"/>
      <c r="BF171" s="64"/>
      <c r="BG171" s="67"/>
      <c r="BH171" s="9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</row>
    <row r="172" spans="1:119" s="6" customFormat="1">
      <c r="A172" s="5"/>
      <c r="B172" s="5"/>
      <c r="C172" s="14"/>
      <c r="D172" s="14"/>
      <c r="E172" s="14"/>
      <c r="F172" s="14"/>
      <c r="G172" s="14"/>
      <c r="H172" s="14"/>
      <c r="I172" s="14"/>
      <c r="J172" s="5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 s="13"/>
      <c r="BB172" s="13"/>
      <c r="BC172" s="13"/>
      <c r="BD172" s="13"/>
      <c r="BE172" s="13"/>
      <c r="BF172" s="64"/>
      <c r="BG172" s="67"/>
      <c r="BH172" s="9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</row>
    <row r="173" spans="1:119" s="6" customFormat="1">
      <c r="A173" s="5"/>
      <c r="B173" s="5"/>
      <c r="C173" s="14"/>
      <c r="D173" s="14"/>
      <c r="E173" s="14"/>
      <c r="F173" s="14"/>
      <c r="G173" s="14"/>
      <c r="H173" s="14"/>
      <c r="I173" s="14"/>
      <c r="J173" s="5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 s="13"/>
      <c r="BB173" s="13"/>
      <c r="BC173" s="13"/>
      <c r="BD173" s="13"/>
      <c r="BE173" s="13"/>
      <c r="BF173" s="64"/>
      <c r="BG173" s="67"/>
      <c r="BH173" s="9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</row>
    <row r="174" spans="1:119" s="6" customFormat="1">
      <c r="A174" s="5"/>
      <c r="B174" s="5"/>
      <c r="C174" s="14"/>
      <c r="D174" s="14"/>
      <c r="E174" s="14"/>
      <c r="F174" s="14"/>
      <c r="G174" s="14"/>
      <c r="H174" s="14"/>
      <c r="I174" s="14"/>
      <c r="J174" s="5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 s="13"/>
      <c r="BB174" s="13"/>
      <c r="BC174" s="13"/>
      <c r="BD174" s="13"/>
      <c r="BE174" s="13"/>
      <c r="BF174" s="64"/>
      <c r="BG174" s="67"/>
      <c r="BH174" s="9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</row>
    <row r="175" spans="1:119" s="6" customFormat="1">
      <c r="A175" s="5"/>
      <c r="B175" s="5"/>
      <c r="C175" s="14"/>
      <c r="D175" s="14"/>
      <c r="E175" s="14"/>
      <c r="F175" s="14"/>
      <c r="G175" s="14"/>
      <c r="H175" s="14"/>
      <c r="I175" s="14"/>
      <c r="J175" s="5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 s="13"/>
      <c r="BB175" s="13"/>
      <c r="BC175" s="13"/>
      <c r="BD175" s="13"/>
      <c r="BE175" s="13"/>
      <c r="BF175" s="64"/>
      <c r="BG175" s="67"/>
      <c r="BH175" s="9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</row>
    <row r="176" spans="1:119" s="6" customFormat="1">
      <c r="A176" s="5"/>
      <c r="B176" s="5"/>
      <c r="C176" s="14"/>
      <c r="D176" s="14"/>
      <c r="E176" s="14"/>
      <c r="F176" s="14"/>
      <c r="G176" s="14"/>
      <c r="H176" s="14"/>
      <c r="I176" s="14"/>
      <c r="J176" s="5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 s="13"/>
      <c r="BB176" s="13"/>
      <c r="BC176" s="13"/>
      <c r="BD176" s="13"/>
      <c r="BE176" s="13"/>
      <c r="BF176" s="64"/>
      <c r="BG176" s="67"/>
      <c r="BH176" s="9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</row>
    <row r="177" spans="1:119" s="6" customFormat="1">
      <c r="A177" s="5"/>
      <c r="B177" s="5"/>
      <c r="C177" s="14"/>
      <c r="D177" s="14"/>
      <c r="E177" s="14"/>
      <c r="F177" s="14"/>
      <c r="G177" s="14"/>
      <c r="H177" s="14"/>
      <c r="I177" s="14"/>
      <c r="J177" s="5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 s="13"/>
      <c r="BB177" s="13"/>
      <c r="BC177" s="13"/>
      <c r="BD177" s="13"/>
      <c r="BE177" s="13"/>
      <c r="BF177" s="64"/>
      <c r="BG177" s="67"/>
      <c r="BH177" s="9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</row>
    <row r="178" spans="1:119" s="6" customFormat="1">
      <c r="A178" s="5"/>
      <c r="B178" s="5"/>
      <c r="C178" s="14"/>
      <c r="D178" s="14"/>
      <c r="E178" s="14"/>
      <c r="F178" s="14"/>
      <c r="G178" s="14"/>
      <c r="H178" s="14"/>
      <c r="I178" s="14"/>
      <c r="J178" s="5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 s="13"/>
      <c r="BB178" s="13"/>
      <c r="BC178" s="13"/>
      <c r="BD178" s="13"/>
      <c r="BE178" s="13"/>
      <c r="BF178" s="64"/>
      <c r="BG178" s="67"/>
      <c r="BH178" s="9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</row>
    <row r="179" spans="1:119" s="6" customFormat="1">
      <c r="A179" s="5"/>
      <c r="B179" s="5"/>
      <c r="C179" s="14"/>
      <c r="D179" s="14"/>
      <c r="E179" s="14"/>
      <c r="F179" s="14"/>
      <c r="G179" s="14"/>
      <c r="H179" s="14"/>
      <c r="I179" s="14"/>
      <c r="J179" s="5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 s="13"/>
      <c r="BB179" s="13"/>
      <c r="BC179" s="13"/>
      <c r="BD179" s="13"/>
      <c r="BE179" s="13"/>
      <c r="BF179" s="64"/>
      <c r="BG179" s="67"/>
      <c r="BH179" s="9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</row>
    <row r="180" spans="1:119" s="6" customFormat="1">
      <c r="A180" s="5"/>
      <c r="B180" s="5"/>
      <c r="C180" s="14"/>
      <c r="D180" s="14"/>
      <c r="E180" s="14"/>
      <c r="F180" s="14"/>
      <c r="G180" s="14"/>
      <c r="H180" s="14"/>
      <c r="I180" s="14"/>
      <c r="J180" s="5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 s="13"/>
      <c r="BB180" s="13"/>
      <c r="BC180" s="13"/>
      <c r="BD180" s="13"/>
      <c r="BE180" s="13"/>
      <c r="BF180" s="64"/>
      <c r="BG180" s="67"/>
      <c r="BH180" s="9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</row>
    <row r="181" spans="1:119" s="6" customFormat="1">
      <c r="A181" s="5"/>
      <c r="B181" s="5"/>
      <c r="C181" s="14"/>
      <c r="D181" s="14"/>
      <c r="E181" s="14"/>
      <c r="F181" s="14"/>
      <c r="G181" s="14"/>
      <c r="H181" s="14"/>
      <c r="I181" s="14"/>
      <c r="J181" s="5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 s="13"/>
      <c r="BB181" s="13"/>
      <c r="BC181" s="13"/>
      <c r="BD181" s="13"/>
      <c r="BE181" s="13"/>
      <c r="BF181" s="64"/>
      <c r="BG181" s="67"/>
      <c r="BH181" s="9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</row>
    <row r="182" spans="1:119" s="6" customFormat="1">
      <c r="A182" s="5"/>
      <c r="B182" s="5"/>
      <c r="C182" s="14"/>
      <c r="D182" s="14"/>
      <c r="E182" s="14"/>
      <c r="F182" s="14"/>
      <c r="G182" s="14"/>
      <c r="H182" s="14"/>
      <c r="I182" s="14"/>
      <c r="J182" s="5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 s="13"/>
      <c r="BB182" s="13"/>
      <c r="BC182" s="13"/>
      <c r="BD182" s="13"/>
      <c r="BE182" s="13"/>
      <c r="BF182" s="64"/>
      <c r="BG182" s="67"/>
      <c r="BH182" s="9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</row>
    <row r="183" spans="1:119" s="6" customFormat="1">
      <c r="A183" s="5"/>
      <c r="B183" s="5"/>
      <c r="C183" s="14"/>
      <c r="D183" s="14"/>
      <c r="E183" s="14"/>
      <c r="F183" s="14"/>
      <c r="G183" s="14"/>
      <c r="H183" s="14"/>
      <c r="I183" s="14"/>
      <c r="J183" s="5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 s="13"/>
      <c r="BB183" s="13"/>
      <c r="BC183" s="13"/>
      <c r="BD183" s="13"/>
      <c r="BE183" s="13"/>
      <c r="BF183" s="64"/>
      <c r="BG183" s="67"/>
      <c r="BH183" s="9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</row>
    <row r="184" spans="1:119" s="6" customFormat="1">
      <c r="A184" s="5"/>
      <c r="B184" s="5"/>
      <c r="C184" s="14"/>
      <c r="D184" s="14"/>
      <c r="E184" s="14"/>
      <c r="F184" s="14"/>
      <c r="G184" s="14"/>
      <c r="H184" s="14"/>
      <c r="I184" s="14"/>
      <c r="J184" s="5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 s="13"/>
      <c r="BB184" s="13"/>
      <c r="BC184" s="13"/>
      <c r="BD184" s="13"/>
      <c r="BE184" s="13"/>
      <c r="BF184" s="64"/>
      <c r="BG184" s="67"/>
      <c r="BH184" s="9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</row>
    <row r="185" spans="1:119" s="6" customFormat="1">
      <c r="A185" s="5"/>
      <c r="B185" s="5"/>
      <c r="C185" s="14"/>
      <c r="D185" s="14"/>
      <c r="E185" s="14"/>
      <c r="F185" s="14"/>
      <c r="G185" s="14"/>
      <c r="H185" s="14"/>
      <c r="I185" s="14"/>
      <c r="J185" s="5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 s="13"/>
      <c r="BB185" s="13"/>
      <c r="BC185" s="13"/>
      <c r="BD185" s="13"/>
      <c r="BE185" s="13"/>
      <c r="BF185" s="64"/>
      <c r="BG185" s="67"/>
      <c r="BH185" s="9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</row>
    <row r="186" spans="1:119" s="6" customFormat="1">
      <c r="A186" s="5"/>
      <c r="B186" s="5"/>
      <c r="C186" s="14"/>
      <c r="D186" s="14"/>
      <c r="E186" s="14"/>
      <c r="F186" s="14"/>
      <c r="G186" s="14"/>
      <c r="H186" s="14"/>
      <c r="I186" s="14"/>
      <c r="J186" s="5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 s="13"/>
      <c r="BB186" s="13"/>
      <c r="BC186" s="13"/>
      <c r="BD186" s="13"/>
      <c r="BE186" s="13"/>
      <c r="BF186" s="64"/>
      <c r="BG186" s="67"/>
      <c r="BH186" s="9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</row>
    <row r="187" spans="1:119" s="6" customFormat="1">
      <c r="A187" s="5"/>
      <c r="B187" s="5"/>
      <c r="C187" s="14"/>
      <c r="D187" s="14"/>
      <c r="E187" s="14"/>
      <c r="F187" s="14"/>
      <c r="G187" s="14"/>
      <c r="H187" s="14"/>
      <c r="I187" s="14"/>
      <c r="J187" s="5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 s="13"/>
      <c r="BB187" s="13"/>
      <c r="BC187" s="13"/>
      <c r="BD187" s="13"/>
      <c r="BE187" s="13"/>
      <c r="BF187" s="64"/>
      <c r="BG187" s="67"/>
      <c r="BH187" s="9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</row>
    <row r="188" spans="1:119" s="6" customFormat="1">
      <c r="A188" s="5"/>
      <c r="B188" s="5"/>
      <c r="C188" s="14"/>
      <c r="D188" s="14"/>
      <c r="E188" s="14"/>
      <c r="F188" s="14"/>
      <c r="G188" s="14"/>
      <c r="H188" s="14"/>
      <c r="I188" s="14"/>
      <c r="J188" s="5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 s="13"/>
      <c r="BB188" s="13"/>
      <c r="BC188" s="13"/>
      <c r="BD188" s="13"/>
      <c r="BE188" s="13"/>
      <c r="BF188" s="64"/>
      <c r="BG188" s="67"/>
      <c r="BH188" s="9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</row>
    <row r="189" spans="1:119" s="6" customFormat="1">
      <c r="A189" s="5"/>
      <c r="B189" s="5"/>
      <c r="C189" s="14"/>
      <c r="D189" s="14"/>
      <c r="E189" s="14"/>
      <c r="F189" s="14"/>
      <c r="G189" s="14"/>
      <c r="H189" s="14"/>
      <c r="I189" s="14"/>
      <c r="J189" s="5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 s="13"/>
      <c r="BB189" s="13"/>
      <c r="BC189" s="13"/>
      <c r="BD189" s="13"/>
      <c r="BE189" s="13"/>
      <c r="BF189" s="64"/>
      <c r="BG189" s="67"/>
      <c r="BH189" s="9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</row>
    <row r="190" spans="1:119" s="6" customFormat="1">
      <c r="A190" s="5"/>
      <c r="B190" s="5"/>
      <c r="C190" s="14"/>
      <c r="D190" s="14"/>
      <c r="E190" s="14"/>
      <c r="F190" s="14"/>
      <c r="G190" s="14"/>
      <c r="H190" s="14"/>
      <c r="I190" s="14"/>
      <c r="J190" s="5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 s="13"/>
      <c r="BB190" s="13"/>
      <c r="BC190" s="13"/>
      <c r="BD190" s="13"/>
      <c r="BE190" s="13"/>
      <c r="BF190" s="64"/>
      <c r="BG190" s="67"/>
      <c r="BH190" s="9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</row>
    <row r="191" spans="1:119" s="6" customFormat="1">
      <c r="A191" s="5"/>
      <c r="B191" s="5"/>
      <c r="C191" s="14"/>
      <c r="D191" s="14"/>
      <c r="E191" s="14"/>
      <c r="F191" s="14"/>
      <c r="G191" s="14"/>
      <c r="H191" s="14"/>
      <c r="I191" s="14"/>
      <c r="J191" s="5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 s="13"/>
      <c r="BB191" s="13"/>
      <c r="BC191" s="13"/>
      <c r="BD191" s="13"/>
      <c r="BE191" s="13"/>
      <c r="BF191" s="64"/>
      <c r="BG191" s="67"/>
      <c r="BH191" s="9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</row>
    <row r="192" spans="1:119" s="6" customFormat="1">
      <c r="A192" s="5"/>
      <c r="B192" s="5"/>
      <c r="C192" s="14"/>
      <c r="D192" s="14"/>
      <c r="E192" s="14"/>
      <c r="F192" s="14"/>
      <c r="G192" s="14"/>
      <c r="H192" s="14"/>
      <c r="I192" s="14"/>
      <c r="J192" s="5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 s="13"/>
      <c r="BB192" s="13"/>
      <c r="BC192" s="13"/>
      <c r="BD192" s="13"/>
      <c r="BE192" s="13"/>
      <c r="BF192" s="64"/>
      <c r="BG192" s="67"/>
      <c r="BH192" s="9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</row>
    <row r="193" spans="1:119" s="6" customFormat="1">
      <c r="A193" s="5"/>
      <c r="B193" s="5"/>
      <c r="C193" s="14"/>
      <c r="D193" s="14"/>
      <c r="E193" s="14"/>
      <c r="F193" s="14"/>
      <c r="G193" s="14"/>
      <c r="H193" s="14"/>
      <c r="I193" s="14"/>
      <c r="J193" s="5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 s="13"/>
      <c r="BB193" s="13"/>
      <c r="BC193" s="13"/>
      <c r="BD193" s="13"/>
      <c r="BE193" s="13"/>
      <c r="BF193" s="64"/>
      <c r="BG193" s="67"/>
      <c r="BH193" s="9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</row>
    <row r="194" spans="1:119" s="6" customFormat="1">
      <c r="A194" s="5"/>
      <c r="B194" s="5"/>
      <c r="C194" s="14"/>
      <c r="D194" s="14"/>
      <c r="E194" s="14"/>
      <c r="F194" s="14"/>
      <c r="G194" s="14"/>
      <c r="H194" s="14"/>
      <c r="I194" s="14"/>
      <c r="J194" s="5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 s="13"/>
      <c r="BB194" s="13"/>
      <c r="BC194" s="13"/>
      <c r="BD194" s="13"/>
      <c r="BE194" s="13"/>
      <c r="BF194" s="64"/>
      <c r="BG194" s="67"/>
      <c r="BH194" s="9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</row>
    <row r="195" spans="1:119" s="6" customFormat="1">
      <c r="A195" s="5"/>
      <c r="B195" s="5"/>
      <c r="C195" s="14"/>
      <c r="D195" s="14"/>
      <c r="E195" s="14"/>
      <c r="F195" s="14"/>
      <c r="G195" s="14"/>
      <c r="H195" s="14"/>
      <c r="I195" s="14"/>
      <c r="J195" s="5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 s="13"/>
      <c r="BB195" s="13"/>
      <c r="BC195" s="13"/>
      <c r="BD195" s="13"/>
      <c r="BE195" s="13"/>
      <c r="BF195" s="64"/>
      <c r="BG195" s="67"/>
      <c r="BH195" s="9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</row>
    <row r="196" spans="1:119" s="6" customFormat="1">
      <c r="A196" s="5"/>
      <c r="B196" s="5"/>
      <c r="C196" s="14"/>
      <c r="D196" s="14"/>
      <c r="E196" s="14"/>
      <c r="F196" s="14"/>
      <c r="G196" s="14"/>
      <c r="H196" s="14"/>
      <c r="I196" s="14"/>
      <c r="J196" s="5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 s="13"/>
      <c r="BB196" s="13"/>
      <c r="BC196" s="13"/>
      <c r="BD196" s="13"/>
      <c r="BE196" s="13"/>
      <c r="BF196" s="64"/>
      <c r="BG196" s="67"/>
      <c r="BH196" s="9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</row>
    <row r="197" spans="1:119" s="6" customFormat="1">
      <c r="A197" s="5"/>
      <c r="B197" s="5"/>
      <c r="C197" s="14"/>
      <c r="D197" s="14"/>
      <c r="E197" s="14"/>
      <c r="F197" s="14"/>
      <c r="G197" s="14"/>
      <c r="H197" s="14"/>
      <c r="I197" s="14"/>
      <c r="J197" s="5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 s="13"/>
      <c r="BB197" s="13"/>
      <c r="BC197" s="13"/>
      <c r="BD197" s="13"/>
      <c r="BE197" s="13"/>
      <c r="BF197" s="64"/>
      <c r="BG197" s="67"/>
      <c r="BH197" s="9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</row>
    <row r="198" spans="1:119" s="6" customFormat="1">
      <c r="A198" s="5"/>
      <c r="B198" s="5"/>
      <c r="C198" s="14"/>
      <c r="D198" s="14"/>
      <c r="E198" s="14"/>
      <c r="F198" s="14"/>
      <c r="G198" s="14"/>
      <c r="H198" s="14"/>
      <c r="I198" s="14"/>
      <c r="J198" s="5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 s="13"/>
      <c r="BB198" s="13"/>
      <c r="BC198" s="13"/>
      <c r="BD198" s="13"/>
      <c r="BE198" s="13"/>
      <c r="BF198" s="64"/>
      <c r="BG198" s="67"/>
      <c r="BH198" s="9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</row>
    <row r="199" spans="1:119" s="6" customFormat="1">
      <c r="A199" s="5"/>
      <c r="B199" s="5"/>
      <c r="C199" s="14"/>
      <c r="D199" s="14"/>
      <c r="E199" s="14"/>
      <c r="F199" s="14"/>
      <c r="G199" s="14"/>
      <c r="H199" s="14"/>
      <c r="I199" s="14"/>
      <c r="J199" s="5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 s="13"/>
      <c r="BB199" s="13"/>
      <c r="BC199" s="13"/>
      <c r="BD199" s="13"/>
      <c r="BE199" s="13"/>
      <c r="BF199" s="64"/>
      <c r="BG199" s="67"/>
      <c r="BH199" s="9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</row>
    <row r="200" spans="1:119" s="6" customFormat="1">
      <c r="A200" s="5"/>
      <c r="B200" s="5"/>
      <c r="C200" s="14"/>
      <c r="D200" s="14"/>
      <c r="E200" s="14"/>
      <c r="F200" s="14"/>
      <c r="G200" s="14"/>
      <c r="H200" s="14"/>
      <c r="I200" s="14"/>
      <c r="J200" s="5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 s="13"/>
      <c r="BB200" s="13"/>
      <c r="BC200" s="13"/>
      <c r="BD200" s="13"/>
      <c r="BE200" s="13"/>
      <c r="BF200" s="64"/>
      <c r="BG200" s="67"/>
      <c r="BH200" s="9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</row>
    <row r="201" spans="1:119" s="6" customFormat="1">
      <c r="A201" s="5"/>
      <c r="B201" s="5"/>
      <c r="C201" s="14"/>
      <c r="D201" s="14"/>
      <c r="E201" s="14"/>
      <c r="F201" s="14"/>
      <c r="G201" s="14"/>
      <c r="H201" s="14"/>
      <c r="I201" s="14"/>
      <c r="J201" s="5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 s="13"/>
      <c r="BB201" s="13"/>
      <c r="BC201" s="13"/>
      <c r="BD201" s="13"/>
      <c r="BE201" s="13"/>
      <c r="BF201" s="64"/>
      <c r="BG201" s="67"/>
      <c r="BH201" s="9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</row>
    <row r="202" spans="1:119" s="6" customFormat="1">
      <c r="A202" s="5"/>
      <c r="B202" s="5"/>
      <c r="C202" s="14"/>
      <c r="D202" s="14"/>
      <c r="E202" s="14"/>
      <c r="F202" s="14"/>
      <c r="G202" s="14"/>
      <c r="H202" s="14"/>
      <c r="I202" s="14"/>
      <c r="J202" s="5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 s="13"/>
      <c r="BB202" s="13"/>
      <c r="BC202" s="13"/>
      <c r="BD202" s="13"/>
      <c r="BE202" s="13"/>
      <c r="BF202" s="64"/>
      <c r="BG202" s="67"/>
      <c r="BH202" s="9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</row>
    <row r="203" spans="1:119" s="6" customFormat="1">
      <c r="A203" s="5"/>
      <c r="B203" s="5"/>
      <c r="C203" s="14"/>
      <c r="D203" s="14"/>
      <c r="E203" s="14"/>
      <c r="F203" s="14"/>
      <c r="G203" s="14"/>
      <c r="H203" s="14"/>
      <c r="I203" s="14"/>
      <c r="J203" s="5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 s="13"/>
      <c r="BB203" s="13"/>
      <c r="BC203" s="13"/>
      <c r="BD203" s="13"/>
      <c r="BE203" s="13"/>
      <c r="BF203" s="64"/>
      <c r="BG203" s="67"/>
      <c r="BH203" s="9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</row>
    <row r="204" spans="1:119" s="6" customFormat="1">
      <c r="A204" s="5"/>
      <c r="B204" s="5"/>
      <c r="C204" s="14"/>
      <c r="D204" s="14"/>
      <c r="E204" s="14"/>
      <c r="F204" s="14"/>
      <c r="G204" s="14"/>
      <c r="H204" s="14"/>
      <c r="I204" s="14"/>
      <c r="J204" s="5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 s="13"/>
      <c r="BB204" s="13"/>
      <c r="BC204" s="13"/>
      <c r="BD204" s="13"/>
      <c r="BE204" s="13"/>
      <c r="BF204" s="64"/>
      <c r="BG204" s="67"/>
      <c r="BH204" s="9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</row>
    <row r="205" spans="1:119" s="6" customFormat="1">
      <c r="A205" s="5"/>
      <c r="B205" s="5"/>
      <c r="C205" s="14"/>
      <c r="D205" s="14"/>
      <c r="E205" s="14"/>
      <c r="F205" s="14"/>
      <c r="G205" s="14"/>
      <c r="H205" s="14"/>
      <c r="I205" s="14"/>
      <c r="J205" s="5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 s="13"/>
      <c r="BB205" s="13"/>
      <c r="BC205" s="13"/>
      <c r="BD205" s="13"/>
      <c r="BE205" s="13"/>
      <c r="BF205" s="64"/>
      <c r="BG205" s="67"/>
      <c r="BH205" s="9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</row>
    <row r="206" spans="1:119" s="6" customFormat="1">
      <c r="A206" s="5"/>
      <c r="B206" s="5"/>
      <c r="C206" s="14"/>
      <c r="D206" s="14"/>
      <c r="E206" s="14"/>
      <c r="F206" s="14"/>
      <c r="G206" s="14"/>
      <c r="H206" s="14"/>
      <c r="I206" s="14"/>
      <c r="J206" s="5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 s="13"/>
      <c r="BB206" s="13"/>
      <c r="BC206" s="13"/>
      <c r="BD206" s="13"/>
      <c r="BE206" s="13"/>
      <c r="BF206" s="64"/>
      <c r="BG206" s="67"/>
      <c r="BH206" s="9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</row>
    <row r="207" spans="1:119" s="6" customFormat="1">
      <c r="A207" s="5"/>
      <c r="B207" s="5"/>
      <c r="C207" s="14"/>
      <c r="D207" s="14"/>
      <c r="E207" s="14"/>
      <c r="F207" s="14"/>
      <c r="G207" s="14"/>
      <c r="H207" s="14"/>
      <c r="I207" s="14"/>
      <c r="J207" s="5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 s="13"/>
      <c r="BB207" s="13"/>
      <c r="BC207" s="13"/>
      <c r="BD207" s="13"/>
      <c r="BE207" s="13"/>
      <c r="BF207" s="64"/>
      <c r="BG207" s="67"/>
      <c r="BH207" s="9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</row>
    <row r="208" spans="1:119" s="6" customFormat="1">
      <c r="A208" s="5"/>
      <c r="B208" s="5"/>
      <c r="C208" s="14"/>
      <c r="D208" s="14"/>
      <c r="E208" s="14"/>
      <c r="F208" s="14"/>
      <c r="G208" s="14"/>
      <c r="H208" s="14"/>
      <c r="I208" s="14"/>
      <c r="J208" s="5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 s="13"/>
      <c r="BB208" s="13"/>
      <c r="BC208" s="13"/>
      <c r="BD208" s="13"/>
      <c r="BE208" s="13"/>
      <c r="BF208" s="64"/>
      <c r="BG208" s="67"/>
      <c r="BH208" s="9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</row>
    <row r="209" spans="1:119" s="6" customFormat="1">
      <c r="A209" s="5"/>
      <c r="B209" s="5"/>
      <c r="C209" s="14"/>
      <c r="D209" s="14"/>
      <c r="E209" s="14"/>
      <c r="F209" s="14"/>
      <c r="G209" s="14"/>
      <c r="H209" s="14"/>
      <c r="I209" s="14"/>
      <c r="J209" s="5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 s="13"/>
      <c r="BB209" s="13"/>
      <c r="BC209" s="13"/>
      <c r="BD209" s="13"/>
      <c r="BE209" s="13"/>
      <c r="BF209" s="64"/>
      <c r="BG209" s="67"/>
      <c r="BH209" s="9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</row>
    <row r="210" spans="1:119" s="6" customFormat="1">
      <c r="A210" s="5"/>
      <c r="B210" s="5"/>
      <c r="C210" s="14"/>
      <c r="D210" s="14"/>
      <c r="E210" s="14"/>
      <c r="F210" s="14"/>
      <c r="G210" s="14"/>
      <c r="H210" s="14"/>
      <c r="I210" s="14"/>
      <c r="J210" s="5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 s="13"/>
      <c r="BB210" s="13"/>
      <c r="BC210" s="13"/>
      <c r="BD210" s="13"/>
      <c r="BE210" s="13"/>
      <c r="BF210" s="64"/>
      <c r="BG210" s="67"/>
      <c r="BH210" s="9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</row>
    <row r="211" spans="1:119" s="6" customFormat="1">
      <c r="A211" s="5"/>
      <c r="B211" s="5"/>
      <c r="C211" s="14"/>
      <c r="D211" s="14"/>
      <c r="E211" s="14"/>
      <c r="F211" s="14"/>
      <c r="G211" s="14"/>
      <c r="H211" s="14"/>
      <c r="I211" s="14"/>
      <c r="J211" s="5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 s="13"/>
      <c r="BB211" s="13"/>
      <c r="BC211" s="13"/>
      <c r="BD211" s="13"/>
      <c r="BE211" s="13"/>
      <c r="BF211" s="64"/>
      <c r="BG211" s="67"/>
      <c r="BH211" s="9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</row>
    <row r="212" spans="1:119" s="6" customFormat="1">
      <c r="A212" s="5"/>
      <c r="B212" s="5"/>
      <c r="C212" s="14"/>
      <c r="D212" s="14"/>
      <c r="E212" s="14"/>
      <c r="F212" s="14"/>
      <c r="G212" s="14"/>
      <c r="H212" s="14"/>
      <c r="I212" s="14"/>
      <c r="J212" s="5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 s="13"/>
      <c r="BB212" s="13"/>
      <c r="BC212" s="13"/>
      <c r="BD212" s="13"/>
      <c r="BE212" s="13"/>
      <c r="BF212" s="64"/>
      <c r="BG212" s="67"/>
      <c r="BH212" s="9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</row>
    <row r="213" spans="1:119" s="6" customFormat="1">
      <c r="A213" s="5"/>
      <c r="B213" s="5"/>
      <c r="C213" s="14"/>
      <c r="D213" s="14"/>
      <c r="E213" s="14"/>
      <c r="F213" s="14"/>
      <c r="G213" s="14"/>
      <c r="H213" s="14"/>
      <c r="I213" s="14"/>
      <c r="J213" s="5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 s="13"/>
      <c r="BB213" s="13"/>
      <c r="BC213" s="13"/>
      <c r="BD213" s="13"/>
      <c r="BE213" s="13"/>
      <c r="BF213" s="64"/>
      <c r="BG213" s="67"/>
      <c r="BH213" s="9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</row>
    <row r="214" spans="1:119" s="6" customFormat="1">
      <c r="A214" s="5"/>
      <c r="B214" s="5"/>
      <c r="C214" s="14"/>
      <c r="D214" s="14"/>
      <c r="E214" s="14"/>
      <c r="F214" s="14"/>
      <c r="G214" s="14"/>
      <c r="H214" s="14"/>
      <c r="I214" s="14"/>
      <c r="J214" s="5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 s="13"/>
      <c r="BB214" s="13"/>
      <c r="BC214" s="13"/>
      <c r="BD214" s="13"/>
      <c r="BE214" s="13"/>
      <c r="BF214" s="64"/>
      <c r="BG214" s="67"/>
      <c r="BH214" s="9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</row>
    <row r="215" spans="1:119" s="6" customFormat="1">
      <c r="A215" s="5"/>
      <c r="B215" s="5"/>
      <c r="C215" s="14"/>
      <c r="D215" s="14"/>
      <c r="E215" s="14"/>
      <c r="F215" s="14"/>
      <c r="G215" s="14"/>
      <c r="H215" s="14"/>
      <c r="I215" s="14"/>
      <c r="J215" s="5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 s="13"/>
      <c r="BB215" s="13"/>
      <c r="BC215" s="13"/>
      <c r="BD215" s="13"/>
      <c r="BE215" s="13"/>
      <c r="BF215" s="64"/>
      <c r="BG215" s="67"/>
      <c r="BH215" s="9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</row>
    <row r="216" spans="1:119" s="6" customFormat="1">
      <c r="A216" s="5"/>
      <c r="B216" s="5"/>
      <c r="C216" s="14"/>
      <c r="D216" s="14"/>
      <c r="E216" s="14"/>
      <c r="F216" s="14"/>
      <c r="G216" s="14"/>
      <c r="H216" s="14"/>
      <c r="I216" s="14"/>
      <c r="J216" s="5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 s="13"/>
      <c r="BB216" s="13"/>
      <c r="BC216" s="13"/>
      <c r="BD216" s="13"/>
      <c r="BE216" s="13"/>
      <c r="BF216" s="64"/>
      <c r="BG216" s="67"/>
      <c r="BH216" s="9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</row>
    <row r="217" spans="1:119" s="6" customFormat="1">
      <c r="A217" s="5"/>
      <c r="B217" s="5"/>
      <c r="C217" s="14"/>
      <c r="D217" s="14"/>
      <c r="E217" s="14"/>
      <c r="F217" s="14"/>
      <c r="G217" s="14"/>
      <c r="H217" s="14"/>
      <c r="I217" s="14"/>
      <c r="J217" s="5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 s="13"/>
      <c r="BB217" s="13"/>
      <c r="BC217" s="13"/>
      <c r="BD217" s="13"/>
      <c r="BE217" s="13"/>
      <c r="BF217" s="64"/>
      <c r="BG217" s="67"/>
      <c r="BH217" s="9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</row>
    <row r="218" spans="1:119" s="6" customFormat="1">
      <c r="A218" s="5"/>
      <c r="B218" s="5"/>
      <c r="C218" s="14"/>
      <c r="D218" s="14"/>
      <c r="E218" s="14"/>
      <c r="F218" s="14"/>
      <c r="G218" s="14"/>
      <c r="H218" s="14"/>
      <c r="I218" s="14"/>
      <c r="J218" s="5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 s="13"/>
      <c r="BB218" s="13"/>
      <c r="BC218" s="13"/>
      <c r="BD218" s="13"/>
      <c r="BE218" s="13"/>
      <c r="BF218" s="64"/>
      <c r="BG218" s="67"/>
      <c r="BH218" s="9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</row>
    <row r="219" spans="1:119" s="6" customFormat="1">
      <c r="A219" s="5"/>
      <c r="B219" s="5"/>
      <c r="C219" s="14"/>
      <c r="D219" s="14"/>
      <c r="E219" s="14"/>
      <c r="F219" s="14"/>
      <c r="G219" s="14"/>
      <c r="H219" s="14"/>
      <c r="I219" s="14"/>
      <c r="J219" s="5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 s="13"/>
      <c r="BB219" s="13"/>
      <c r="BC219" s="13"/>
      <c r="BD219" s="13"/>
      <c r="BE219" s="13"/>
      <c r="BF219" s="64"/>
      <c r="BG219" s="67"/>
      <c r="BH219" s="9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</row>
    <row r="220" spans="1:119" s="6" customFormat="1">
      <c r="A220" s="5"/>
      <c r="B220" s="5"/>
      <c r="C220" s="14"/>
      <c r="D220" s="14"/>
      <c r="E220" s="14"/>
      <c r="F220" s="14"/>
      <c r="G220" s="14"/>
      <c r="H220" s="14"/>
      <c r="I220" s="14"/>
      <c r="J220" s="5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 s="13"/>
      <c r="BB220" s="13"/>
      <c r="BC220" s="13"/>
      <c r="BD220" s="13"/>
      <c r="BE220" s="13"/>
      <c r="BF220" s="64"/>
      <c r="BG220" s="67"/>
      <c r="BH220" s="9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</row>
    <row r="221" spans="1:119" s="6" customFormat="1">
      <c r="A221" s="5"/>
      <c r="B221" s="5"/>
      <c r="C221" s="14"/>
      <c r="D221" s="14"/>
      <c r="E221" s="14"/>
      <c r="F221" s="14"/>
      <c r="G221" s="14"/>
      <c r="H221" s="14"/>
      <c r="I221" s="14"/>
      <c r="J221" s="5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 s="13"/>
      <c r="BB221" s="13"/>
      <c r="BC221" s="13"/>
      <c r="BD221" s="13"/>
      <c r="BE221" s="13"/>
      <c r="BF221" s="64"/>
      <c r="BG221" s="67"/>
      <c r="BH221" s="9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</row>
    <row r="222" spans="1:119" s="6" customFormat="1">
      <c r="A222" s="5"/>
      <c r="B222" s="5"/>
      <c r="C222" s="14"/>
      <c r="D222" s="14"/>
      <c r="E222" s="14"/>
      <c r="F222" s="14"/>
      <c r="G222" s="14"/>
      <c r="H222" s="14"/>
      <c r="I222" s="14"/>
      <c r="J222" s="5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 s="13"/>
      <c r="BB222" s="13"/>
      <c r="BC222" s="13"/>
      <c r="BD222" s="13"/>
      <c r="BE222" s="13"/>
      <c r="BF222" s="64"/>
      <c r="BG222" s="67"/>
      <c r="BH222" s="9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</row>
    <row r="223" spans="1:119" s="6" customFormat="1">
      <c r="A223" s="5"/>
      <c r="B223" s="5"/>
      <c r="C223" s="14"/>
      <c r="D223" s="14"/>
      <c r="E223" s="14"/>
      <c r="F223" s="14"/>
      <c r="G223" s="14"/>
      <c r="H223" s="14"/>
      <c r="I223" s="14"/>
      <c r="J223" s="5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 s="13"/>
      <c r="BB223" s="13"/>
      <c r="BC223" s="13"/>
      <c r="BD223" s="13"/>
      <c r="BE223" s="13"/>
      <c r="BF223" s="64"/>
      <c r="BG223" s="67"/>
      <c r="BH223" s="9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</row>
    <row r="224" spans="1:119" s="6" customFormat="1">
      <c r="A224" s="5"/>
      <c r="B224" s="5"/>
      <c r="C224" s="14"/>
      <c r="D224" s="14"/>
      <c r="E224" s="14"/>
      <c r="F224" s="14"/>
      <c r="G224" s="14"/>
      <c r="H224" s="14"/>
      <c r="I224" s="14"/>
      <c r="J224" s="5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 s="13"/>
      <c r="BB224" s="13"/>
      <c r="BC224" s="13"/>
      <c r="BD224" s="13"/>
      <c r="BE224" s="13"/>
      <c r="BF224" s="64"/>
      <c r="BG224" s="67"/>
      <c r="BH224" s="9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</row>
    <row r="225" spans="1:119" s="6" customFormat="1">
      <c r="A225" s="5"/>
      <c r="B225" s="5"/>
      <c r="C225" s="14"/>
      <c r="D225" s="14"/>
      <c r="E225" s="14"/>
      <c r="F225" s="14"/>
      <c r="G225" s="14"/>
      <c r="H225" s="14"/>
      <c r="I225" s="14"/>
      <c r="J225" s="5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 s="13"/>
      <c r="BB225" s="13"/>
      <c r="BC225" s="13"/>
      <c r="BD225" s="13"/>
      <c r="BE225" s="13"/>
      <c r="BF225" s="64"/>
      <c r="BG225" s="67"/>
      <c r="BH225" s="9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</row>
    <row r="226" spans="1:119" s="6" customFormat="1">
      <c r="A226" s="5"/>
      <c r="B226" s="5"/>
      <c r="C226" s="14"/>
      <c r="D226" s="14"/>
      <c r="E226" s="14"/>
      <c r="F226" s="14"/>
      <c r="G226" s="14"/>
      <c r="H226" s="14"/>
      <c r="I226" s="14"/>
      <c r="J226" s="5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 s="13"/>
      <c r="BB226" s="13"/>
      <c r="BC226" s="13"/>
      <c r="BD226" s="13"/>
      <c r="BE226" s="13"/>
      <c r="BF226" s="64"/>
      <c r="BG226" s="67"/>
      <c r="BH226" s="9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</row>
    <row r="227" spans="1:119" s="6" customFormat="1">
      <c r="A227" s="5"/>
      <c r="B227" s="5"/>
      <c r="C227" s="14"/>
      <c r="D227" s="14"/>
      <c r="E227" s="14"/>
      <c r="F227" s="14"/>
      <c r="G227" s="14"/>
      <c r="H227" s="14"/>
      <c r="I227" s="14"/>
      <c r="J227" s="5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 s="13"/>
      <c r="BB227" s="13"/>
      <c r="BC227" s="13"/>
      <c r="BD227" s="13"/>
      <c r="BE227" s="13"/>
      <c r="BF227" s="64"/>
      <c r="BG227" s="67"/>
      <c r="BH227" s="9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</row>
    <row r="228" spans="1:119" s="6" customFormat="1">
      <c r="A228" s="5"/>
      <c r="B228" s="5"/>
      <c r="C228" s="14"/>
      <c r="D228" s="14"/>
      <c r="E228" s="14"/>
      <c r="F228" s="14"/>
      <c r="G228" s="14"/>
      <c r="H228" s="14"/>
      <c r="I228" s="14"/>
      <c r="J228" s="5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 s="13"/>
      <c r="BB228" s="13"/>
      <c r="BC228" s="13"/>
      <c r="BD228" s="13"/>
      <c r="BE228" s="13"/>
      <c r="BF228" s="64"/>
      <c r="BG228" s="67"/>
      <c r="BH228" s="9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</row>
    <row r="229" spans="1:119" s="6" customFormat="1">
      <c r="A229" s="5"/>
      <c r="B229" s="5"/>
      <c r="C229" s="14"/>
      <c r="D229" s="14"/>
      <c r="E229" s="14"/>
      <c r="F229" s="14"/>
      <c r="G229" s="14"/>
      <c r="H229" s="14"/>
      <c r="I229" s="14"/>
      <c r="J229" s="5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 s="13"/>
      <c r="BB229" s="13"/>
      <c r="BC229" s="13"/>
      <c r="BD229" s="13"/>
      <c r="BE229" s="13"/>
      <c r="BF229" s="64"/>
      <c r="BG229" s="67"/>
      <c r="BH229" s="9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</row>
    <row r="230" spans="1:119" s="6" customFormat="1">
      <c r="A230" s="5"/>
      <c r="B230" s="5"/>
      <c r="C230" s="14"/>
      <c r="D230" s="14"/>
      <c r="E230" s="14"/>
      <c r="F230" s="14"/>
      <c r="G230" s="14"/>
      <c r="H230" s="14"/>
      <c r="I230" s="14"/>
      <c r="J230" s="5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 s="13"/>
      <c r="BB230" s="13"/>
      <c r="BC230" s="13"/>
      <c r="BD230" s="13"/>
      <c r="BE230" s="13"/>
      <c r="BF230" s="64"/>
      <c r="BG230" s="67"/>
      <c r="BH230" s="9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</row>
    <row r="231" spans="1:119" s="6" customFormat="1">
      <c r="A231" s="5"/>
      <c r="B231" s="5"/>
      <c r="C231" s="14"/>
      <c r="D231" s="14"/>
      <c r="E231" s="14"/>
      <c r="F231" s="14"/>
      <c r="G231" s="14"/>
      <c r="H231" s="14"/>
      <c r="I231" s="14"/>
      <c r="J231" s="5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 s="13"/>
      <c r="BB231" s="13"/>
      <c r="BC231" s="13"/>
      <c r="BD231" s="13"/>
      <c r="BE231" s="13"/>
      <c r="BF231" s="64"/>
      <c r="BG231" s="67"/>
      <c r="BH231" s="9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</row>
    <row r="232" spans="1:119" s="6" customFormat="1">
      <c r="A232" s="5"/>
      <c r="B232" s="5"/>
      <c r="C232" s="14"/>
      <c r="D232" s="14"/>
      <c r="E232" s="14"/>
      <c r="F232" s="14"/>
      <c r="G232" s="14"/>
      <c r="H232" s="14"/>
      <c r="I232" s="14"/>
      <c r="J232" s="5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 s="13"/>
      <c r="BB232" s="13"/>
      <c r="BC232" s="13"/>
      <c r="BD232" s="13"/>
      <c r="BE232" s="13"/>
      <c r="BF232" s="64"/>
      <c r="BG232" s="67"/>
      <c r="BH232" s="9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</row>
    <row r="233" spans="1:119" s="6" customFormat="1">
      <c r="A233" s="5"/>
      <c r="B233" s="5"/>
      <c r="C233" s="14"/>
      <c r="D233" s="14"/>
      <c r="E233" s="14"/>
      <c r="F233" s="14"/>
      <c r="G233" s="14"/>
      <c r="H233" s="14"/>
      <c r="I233" s="14"/>
      <c r="J233" s="5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 s="13"/>
      <c r="BB233" s="13"/>
      <c r="BC233" s="13"/>
      <c r="BD233" s="13"/>
      <c r="BE233" s="13"/>
      <c r="BF233" s="64"/>
      <c r="BG233" s="67"/>
      <c r="BH233" s="9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</row>
    <row r="234" spans="1:119" s="6" customFormat="1">
      <c r="A234" s="5"/>
      <c r="B234" s="5"/>
      <c r="C234" s="14"/>
      <c r="D234" s="14"/>
      <c r="E234" s="14"/>
      <c r="F234" s="14"/>
      <c r="G234" s="14"/>
      <c r="H234" s="14"/>
      <c r="I234" s="14"/>
      <c r="J234" s="5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 s="13"/>
      <c r="BB234" s="13"/>
      <c r="BC234" s="13"/>
      <c r="BD234" s="13"/>
      <c r="BE234" s="13"/>
      <c r="BF234" s="64"/>
      <c r="BG234" s="67"/>
      <c r="BH234" s="9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</row>
    <row r="235" spans="1:119" s="6" customFormat="1">
      <c r="A235" s="5"/>
      <c r="B235" s="5"/>
      <c r="C235" s="14"/>
      <c r="D235" s="14"/>
      <c r="E235" s="14"/>
      <c r="F235" s="14"/>
      <c r="G235" s="14"/>
      <c r="H235" s="14"/>
      <c r="I235" s="14"/>
      <c r="J235" s="5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 s="13"/>
      <c r="BB235" s="13"/>
      <c r="BC235" s="13"/>
      <c r="BD235" s="13"/>
      <c r="BE235" s="13"/>
      <c r="BF235" s="64"/>
      <c r="BG235" s="67"/>
      <c r="BH235" s="9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</row>
    <row r="236" spans="1:119" s="6" customFormat="1">
      <c r="A236" s="5"/>
      <c r="B236" s="5"/>
      <c r="C236" s="14"/>
      <c r="D236" s="14"/>
      <c r="E236" s="14"/>
      <c r="F236" s="14"/>
      <c r="G236" s="14"/>
      <c r="H236" s="14"/>
      <c r="I236" s="14"/>
      <c r="J236" s="5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 s="13"/>
      <c r="BB236" s="13"/>
      <c r="BC236" s="13"/>
      <c r="BD236" s="13"/>
      <c r="BE236" s="13"/>
      <c r="BF236" s="64"/>
      <c r="BG236" s="67"/>
      <c r="BH236" s="9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</row>
    <row r="237" spans="1:119" s="6" customFormat="1">
      <c r="A237" s="5"/>
      <c r="B237" s="5"/>
      <c r="C237" s="14"/>
      <c r="D237" s="14"/>
      <c r="E237" s="14"/>
      <c r="F237" s="14"/>
      <c r="G237" s="14"/>
      <c r="H237" s="14"/>
      <c r="I237" s="14"/>
      <c r="J237" s="5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 s="13"/>
      <c r="BB237" s="13"/>
      <c r="BC237" s="13"/>
      <c r="BD237" s="13"/>
      <c r="BE237" s="13"/>
      <c r="BF237" s="64"/>
      <c r="BG237" s="67"/>
      <c r="BH237" s="9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</row>
    <row r="238" spans="1:119" s="6" customFormat="1">
      <c r="A238" s="5"/>
      <c r="B238" s="5"/>
      <c r="C238" s="14"/>
      <c r="D238" s="14"/>
      <c r="E238" s="14"/>
      <c r="F238" s="14"/>
      <c r="G238" s="14"/>
      <c r="H238" s="14"/>
      <c r="I238" s="14"/>
      <c r="J238" s="5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 s="13"/>
      <c r="BB238" s="13"/>
      <c r="BC238" s="13"/>
      <c r="BD238" s="13"/>
      <c r="BE238" s="13"/>
      <c r="BF238" s="64"/>
      <c r="BG238" s="67"/>
      <c r="BH238" s="9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</row>
    <row r="239" spans="1:119" s="6" customFormat="1">
      <c r="A239" s="5"/>
      <c r="B239" s="5"/>
      <c r="C239" s="14"/>
      <c r="D239" s="14"/>
      <c r="E239" s="14"/>
      <c r="F239" s="14"/>
      <c r="G239" s="14"/>
      <c r="H239" s="14"/>
      <c r="I239" s="14"/>
      <c r="J239" s="5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 s="13"/>
      <c r="BB239" s="13"/>
      <c r="BC239" s="13"/>
      <c r="BD239" s="13"/>
      <c r="BE239" s="13"/>
      <c r="BF239" s="64"/>
      <c r="BG239" s="67"/>
      <c r="BH239" s="9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</row>
    <row r="240" spans="1:119" s="6" customFormat="1">
      <c r="A240" s="5"/>
      <c r="B240" s="5"/>
      <c r="C240" s="14"/>
      <c r="D240" s="14"/>
      <c r="E240" s="14"/>
      <c r="F240" s="14"/>
      <c r="G240" s="14"/>
      <c r="H240" s="14"/>
      <c r="I240" s="14"/>
      <c r="J240" s="5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 s="13"/>
      <c r="BB240" s="13"/>
      <c r="BC240" s="13"/>
      <c r="BD240" s="13"/>
      <c r="BE240" s="13"/>
      <c r="BF240" s="64"/>
      <c r="BG240" s="67"/>
      <c r="BH240" s="9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</row>
    <row r="241" spans="1:119" s="6" customFormat="1">
      <c r="A241" s="5"/>
      <c r="B241" s="5"/>
      <c r="C241" s="14"/>
      <c r="D241" s="14"/>
      <c r="E241" s="14"/>
      <c r="F241" s="14"/>
      <c r="G241" s="14"/>
      <c r="H241" s="14"/>
      <c r="I241" s="14"/>
      <c r="J241" s="5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 s="13"/>
      <c r="BB241" s="13"/>
      <c r="BC241" s="13"/>
      <c r="BD241" s="13"/>
      <c r="BE241" s="13"/>
      <c r="BF241" s="64"/>
      <c r="BG241" s="67"/>
      <c r="BH241" s="9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</row>
    <row r="242" spans="1:119" s="6" customFormat="1">
      <c r="A242" s="5"/>
      <c r="B242" s="5"/>
      <c r="C242" s="14"/>
      <c r="D242" s="14"/>
      <c r="E242" s="14"/>
      <c r="F242" s="14"/>
      <c r="G242" s="14"/>
      <c r="H242" s="14"/>
      <c r="I242" s="14"/>
      <c r="J242" s="5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 s="13"/>
      <c r="BB242" s="13"/>
      <c r="BC242" s="13"/>
      <c r="BD242" s="13"/>
      <c r="BE242" s="13"/>
      <c r="BF242" s="64"/>
      <c r="BG242" s="67"/>
      <c r="BH242" s="9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</row>
    <row r="243" spans="1:119" s="6" customFormat="1">
      <c r="A243" s="5"/>
      <c r="B243" s="5"/>
      <c r="C243" s="14"/>
      <c r="D243" s="14"/>
      <c r="E243" s="14"/>
      <c r="F243" s="14"/>
      <c r="G243" s="14"/>
      <c r="H243" s="14"/>
      <c r="I243" s="14"/>
      <c r="J243" s="5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 s="13"/>
      <c r="BB243" s="13"/>
      <c r="BC243" s="13"/>
      <c r="BD243" s="13"/>
      <c r="BE243" s="13"/>
      <c r="BF243" s="64"/>
      <c r="BG243" s="67"/>
      <c r="BH243" s="9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</row>
    <row r="244" spans="1:119" s="6" customFormat="1">
      <c r="A244" s="5"/>
      <c r="B244" s="5"/>
      <c r="C244" s="14"/>
      <c r="D244" s="14"/>
      <c r="E244" s="14"/>
      <c r="F244" s="14"/>
      <c r="G244" s="14"/>
      <c r="H244" s="14"/>
      <c r="I244" s="14"/>
      <c r="J244" s="5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 s="13"/>
      <c r="BB244" s="13"/>
      <c r="BC244" s="13"/>
      <c r="BD244" s="13"/>
      <c r="BE244" s="13"/>
      <c r="BF244" s="64"/>
      <c r="BG244" s="67"/>
      <c r="BH244" s="9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</row>
    <row r="245" spans="1:119" s="6" customFormat="1">
      <c r="A245" s="5"/>
      <c r="B245" s="5"/>
      <c r="C245" s="14"/>
      <c r="D245" s="14"/>
      <c r="E245" s="14"/>
      <c r="F245" s="14"/>
      <c r="G245" s="14"/>
      <c r="H245" s="14"/>
      <c r="I245" s="14"/>
      <c r="J245" s="5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 s="13"/>
      <c r="BB245" s="13"/>
      <c r="BC245" s="13"/>
      <c r="BD245" s="13"/>
      <c r="BE245" s="13"/>
      <c r="BF245" s="64"/>
      <c r="BG245" s="67"/>
      <c r="BH245" s="9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</row>
    <row r="246" spans="1:119" s="6" customFormat="1">
      <c r="A246" s="5"/>
      <c r="B246" s="5"/>
      <c r="C246" s="14"/>
      <c r="D246" s="14"/>
      <c r="E246" s="14"/>
      <c r="F246" s="14"/>
      <c r="G246" s="14"/>
      <c r="H246" s="14"/>
      <c r="I246" s="14"/>
      <c r="J246" s="5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 s="13"/>
      <c r="BB246" s="13"/>
      <c r="BC246" s="13"/>
      <c r="BD246" s="13"/>
      <c r="BE246" s="13"/>
      <c r="BF246" s="64"/>
      <c r="BG246" s="67"/>
      <c r="BH246" s="9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</row>
    <row r="247" spans="1:119" s="6" customFormat="1">
      <c r="A247" s="5"/>
      <c r="B247" s="5"/>
      <c r="C247" s="14"/>
      <c r="D247" s="14"/>
      <c r="E247" s="14"/>
      <c r="F247" s="14"/>
      <c r="G247" s="14"/>
      <c r="H247" s="14"/>
      <c r="I247" s="14"/>
      <c r="J247" s="5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 s="13"/>
      <c r="BB247" s="13"/>
      <c r="BC247" s="13"/>
      <c r="BD247" s="13"/>
      <c r="BE247" s="13"/>
      <c r="BF247" s="64"/>
      <c r="BG247" s="67"/>
      <c r="BH247" s="9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</row>
    <row r="248" spans="1:119" s="6" customFormat="1">
      <c r="A248" s="5"/>
      <c r="B248" s="5"/>
      <c r="C248" s="14"/>
      <c r="D248" s="14"/>
      <c r="E248" s="14"/>
      <c r="F248" s="14"/>
      <c r="G248" s="14"/>
      <c r="H248" s="14"/>
      <c r="I248" s="14"/>
      <c r="J248" s="5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 s="13"/>
      <c r="BB248" s="13"/>
      <c r="BC248" s="13"/>
      <c r="BD248" s="13"/>
      <c r="BE248" s="13"/>
      <c r="BF248" s="64"/>
      <c r="BG248" s="67"/>
      <c r="BH248" s="9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</row>
    <row r="249" spans="1:119" s="6" customFormat="1">
      <c r="A249" s="5"/>
      <c r="B249" s="5"/>
      <c r="C249" s="14"/>
      <c r="D249" s="14"/>
      <c r="E249" s="14"/>
      <c r="F249" s="14"/>
      <c r="G249" s="14"/>
      <c r="H249" s="14"/>
      <c r="I249" s="14"/>
      <c r="J249" s="5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 s="13"/>
      <c r="BB249" s="13"/>
      <c r="BC249" s="13"/>
      <c r="BD249" s="13"/>
      <c r="BE249" s="13"/>
      <c r="BF249" s="64"/>
      <c r="BG249" s="67"/>
      <c r="BH249" s="9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</row>
    <row r="250" spans="1:119" s="6" customFormat="1">
      <c r="A250" s="5"/>
      <c r="B250" s="5"/>
      <c r="C250" s="14"/>
      <c r="D250" s="14"/>
      <c r="E250" s="14"/>
      <c r="F250" s="14"/>
      <c r="G250" s="14"/>
      <c r="H250" s="14"/>
      <c r="I250" s="14"/>
      <c r="J250" s="5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 s="13"/>
      <c r="BB250" s="13"/>
      <c r="BC250" s="13"/>
      <c r="BD250" s="13"/>
      <c r="BE250" s="13"/>
      <c r="BF250" s="64"/>
      <c r="BG250" s="67"/>
      <c r="BH250" s="9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</row>
    <row r="251" spans="1:119" s="6" customFormat="1">
      <c r="A251" s="5"/>
      <c r="B251" s="5"/>
      <c r="C251" s="14"/>
      <c r="D251" s="14"/>
      <c r="E251" s="14"/>
      <c r="F251" s="14"/>
      <c r="G251" s="14"/>
      <c r="H251" s="14"/>
      <c r="I251" s="14"/>
      <c r="J251" s="5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 s="13"/>
      <c r="BB251" s="13"/>
      <c r="BC251" s="13"/>
      <c r="BD251" s="13"/>
      <c r="BE251" s="13"/>
      <c r="BF251" s="64"/>
      <c r="BG251" s="67"/>
      <c r="BH251" s="9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</row>
    <row r="252" spans="1:119" s="6" customFormat="1">
      <c r="A252" s="5"/>
      <c r="B252" s="5"/>
      <c r="C252" s="14"/>
      <c r="D252" s="14"/>
      <c r="E252" s="14"/>
      <c r="F252" s="14"/>
      <c r="G252" s="14"/>
      <c r="H252" s="14"/>
      <c r="I252" s="14"/>
      <c r="J252" s="5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 s="13"/>
      <c r="BB252" s="13"/>
      <c r="BC252" s="13"/>
      <c r="BD252" s="13"/>
      <c r="BE252" s="13"/>
      <c r="BF252" s="64"/>
      <c r="BG252" s="67"/>
      <c r="BH252" s="9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</row>
    <row r="253" spans="1:119" s="6" customFormat="1">
      <c r="A253" s="5"/>
      <c r="B253" s="5"/>
      <c r="C253" s="14"/>
      <c r="D253" s="14"/>
      <c r="E253" s="14"/>
      <c r="F253" s="14"/>
      <c r="G253" s="14"/>
      <c r="H253" s="14"/>
      <c r="I253" s="14"/>
      <c r="J253" s="5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 s="13"/>
      <c r="BB253" s="13"/>
      <c r="BC253" s="13"/>
      <c r="BD253" s="13"/>
      <c r="BE253" s="13"/>
      <c r="BF253" s="64"/>
      <c r="BG253" s="67"/>
      <c r="BH253" s="9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</row>
    <row r="254" spans="1:119" s="6" customFormat="1">
      <c r="A254" s="5"/>
      <c r="B254" s="5"/>
      <c r="C254" s="14"/>
      <c r="D254" s="14"/>
      <c r="E254" s="14"/>
      <c r="F254" s="14"/>
      <c r="G254" s="14"/>
      <c r="H254" s="14"/>
      <c r="I254" s="14"/>
      <c r="J254" s="5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 s="13"/>
      <c r="BB254" s="13"/>
      <c r="BC254" s="13"/>
      <c r="BD254" s="13"/>
      <c r="BE254" s="13"/>
      <c r="BF254" s="64"/>
      <c r="BG254" s="67"/>
      <c r="BH254" s="9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</row>
    <row r="255" spans="1:119" s="6" customFormat="1">
      <c r="A255" s="5"/>
      <c r="B255" s="5"/>
      <c r="C255" s="14"/>
      <c r="D255" s="14"/>
      <c r="E255" s="14"/>
      <c r="F255" s="14"/>
      <c r="G255" s="14"/>
      <c r="H255" s="14"/>
      <c r="I255" s="14"/>
      <c r="J255" s="5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 s="13"/>
      <c r="BB255" s="13"/>
      <c r="BC255" s="13"/>
      <c r="BD255" s="13"/>
      <c r="BE255" s="13"/>
      <c r="BF255" s="64"/>
      <c r="BG255" s="67"/>
      <c r="BH255" s="9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</row>
    <row r="256" spans="1:119" s="6" customFormat="1">
      <c r="A256" s="5"/>
      <c r="B256" s="5"/>
      <c r="C256" s="14"/>
      <c r="D256" s="14"/>
      <c r="E256" s="14"/>
      <c r="F256" s="14"/>
      <c r="G256" s="14"/>
      <c r="H256" s="14"/>
      <c r="I256" s="14"/>
      <c r="J256" s="5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 s="13"/>
      <c r="BB256" s="13"/>
      <c r="BC256" s="13"/>
      <c r="BD256" s="13"/>
      <c r="BE256" s="13"/>
      <c r="BF256" s="64"/>
      <c r="BG256" s="67"/>
      <c r="BH256" s="9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</row>
    <row r="257" spans="1:119" s="6" customFormat="1">
      <c r="A257" s="5"/>
      <c r="B257" s="5"/>
      <c r="C257" s="14"/>
      <c r="D257" s="14"/>
      <c r="E257" s="14"/>
      <c r="F257" s="14"/>
      <c r="G257" s="14"/>
      <c r="H257" s="14"/>
      <c r="I257" s="14"/>
      <c r="J257" s="5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 s="13"/>
      <c r="BB257" s="13"/>
      <c r="BC257" s="13"/>
      <c r="BD257" s="13"/>
      <c r="BE257" s="13"/>
      <c r="BF257" s="64"/>
      <c r="BG257" s="67"/>
      <c r="BH257" s="9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</row>
    <row r="258" spans="1:119" s="6" customFormat="1">
      <c r="A258" s="5"/>
      <c r="B258" s="5"/>
      <c r="C258" s="14"/>
      <c r="D258" s="14"/>
      <c r="E258" s="14"/>
      <c r="F258" s="14"/>
      <c r="G258" s="14"/>
      <c r="H258" s="14"/>
      <c r="I258" s="14"/>
      <c r="J258" s="5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 s="13"/>
      <c r="BB258" s="13"/>
      <c r="BC258" s="13"/>
      <c r="BD258" s="13"/>
      <c r="BE258" s="13"/>
      <c r="BF258" s="64"/>
      <c r="BG258" s="67"/>
      <c r="BH258" s="9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</row>
    <row r="259" spans="1:119" s="6" customFormat="1">
      <c r="A259" s="5"/>
      <c r="B259" s="5"/>
      <c r="C259" s="14"/>
      <c r="D259" s="14"/>
      <c r="E259" s="14"/>
      <c r="F259" s="14"/>
      <c r="G259" s="14"/>
      <c r="H259" s="14"/>
      <c r="I259" s="14"/>
      <c r="J259" s="5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 s="13"/>
      <c r="BB259" s="13"/>
      <c r="BC259" s="13"/>
      <c r="BD259" s="13"/>
      <c r="BE259" s="13"/>
      <c r="BF259" s="64"/>
      <c r="BG259" s="67"/>
      <c r="BH259" s="9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</row>
    <row r="260" spans="1:119" s="6" customFormat="1">
      <c r="A260" s="5"/>
      <c r="B260" s="5"/>
      <c r="C260" s="14"/>
      <c r="D260" s="14"/>
      <c r="E260" s="14"/>
      <c r="F260" s="14"/>
      <c r="G260" s="14"/>
      <c r="H260" s="14"/>
      <c r="I260" s="14"/>
      <c r="J260" s="5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 s="13"/>
      <c r="BB260" s="13"/>
      <c r="BC260" s="13"/>
      <c r="BD260" s="13"/>
      <c r="BE260" s="13"/>
      <c r="BF260" s="64"/>
      <c r="BG260" s="67"/>
      <c r="BH260" s="9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</row>
    <row r="261" spans="1:119" s="6" customFormat="1">
      <c r="A261" s="5"/>
      <c r="B261" s="5"/>
      <c r="C261" s="14"/>
      <c r="D261" s="14"/>
      <c r="E261" s="14"/>
      <c r="F261" s="14"/>
      <c r="G261" s="14"/>
      <c r="H261" s="14"/>
      <c r="I261" s="14"/>
      <c r="J261" s="5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 s="13"/>
      <c r="BB261" s="13"/>
      <c r="BC261" s="13"/>
      <c r="BD261" s="13"/>
      <c r="BE261" s="13"/>
      <c r="BF261" s="64"/>
      <c r="BG261" s="67"/>
      <c r="BH261" s="9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</row>
    <row r="262" spans="1:119" s="6" customFormat="1">
      <c r="A262" s="5"/>
      <c r="B262" s="5"/>
      <c r="C262" s="14"/>
      <c r="D262" s="14"/>
      <c r="E262" s="14"/>
      <c r="F262" s="14"/>
      <c r="G262" s="14"/>
      <c r="H262" s="14"/>
      <c r="I262" s="14"/>
      <c r="J262" s="5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 s="13"/>
      <c r="BB262" s="13"/>
      <c r="BC262" s="13"/>
      <c r="BD262" s="13"/>
      <c r="BE262" s="13"/>
      <c r="BF262" s="64"/>
      <c r="BG262" s="67"/>
      <c r="BH262" s="9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</row>
    <row r="263" spans="1:119" s="6" customFormat="1">
      <c r="A263" s="5"/>
      <c r="B263" s="5"/>
      <c r="C263" s="14"/>
      <c r="D263" s="14"/>
      <c r="E263" s="14"/>
      <c r="F263" s="14"/>
      <c r="G263" s="14"/>
      <c r="H263" s="14"/>
      <c r="I263" s="14"/>
      <c r="J263" s="5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 s="13"/>
      <c r="BB263" s="13"/>
      <c r="BC263" s="13"/>
      <c r="BD263" s="13"/>
      <c r="BE263" s="13"/>
      <c r="BF263" s="64"/>
      <c r="BG263" s="67"/>
      <c r="BH263" s="9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</row>
    <row r="264" spans="1:119" s="6" customFormat="1">
      <c r="A264" s="5"/>
      <c r="B264" s="5"/>
      <c r="C264" s="14"/>
      <c r="D264" s="14"/>
      <c r="E264" s="14"/>
      <c r="F264" s="14"/>
      <c r="G264" s="14"/>
      <c r="H264" s="14"/>
      <c r="I264" s="14"/>
      <c r="J264" s="5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 s="13"/>
      <c r="BB264" s="13"/>
      <c r="BC264" s="13"/>
      <c r="BD264" s="13"/>
      <c r="BE264" s="13"/>
      <c r="BF264" s="64"/>
      <c r="BG264" s="67"/>
      <c r="BH264" s="9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</row>
    <row r="265" spans="1:119" s="6" customFormat="1">
      <c r="A265" s="5"/>
      <c r="B265" s="5"/>
      <c r="C265" s="14"/>
      <c r="D265" s="14"/>
      <c r="E265" s="14"/>
      <c r="F265" s="14"/>
      <c r="G265" s="14"/>
      <c r="H265" s="14"/>
      <c r="I265" s="14"/>
      <c r="J265" s="5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 s="13"/>
      <c r="BB265" s="13"/>
      <c r="BC265" s="13"/>
      <c r="BD265" s="13"/>
      <c r="BE265" s="13"/>
      <c r="BF265" s="64"/>
      <c r="BG265" s="67"/>
      <c r="BH265" s="9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</row>
    <row r="266" spans="1:119" s="6" customFormat="1">
      <c r="A266" s="5"/>
      <c r="B266" s="5"/>
      <c r="C266" s="14"/>
      <c r="D266" s="14"/>
      <c r="E266" s="14"/>
      <c r="F266" s="14"/>
      <c r="G266" s="14"/>
      <c r="H266" s="14"/>
      <c r="I266" s="14"/>
      <c r="J266" s="5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 s="13"/>
      <c r="BB266" s="13"/>
      <c r="BC266" s="13"/>
      <c r="BD266" s="13"/>
      <c r="BE266" s="13"/>
      <c r="BF266" s="64"/>
      <c r="BG266" s="67"/>
      <c r="BH266" s="9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</row>
    <row r="267" spans="1:119" s="6" customFormat="1">
      <c r="A267" s="5"/>
      <c r="B267" s="5"/>
      <c r="C267" s="14"/>
      <c r="D267" s="14"/>
      <c r="E267" s="14"/>
      <c r="F267" s="14"/>
      <c r="G267" s="14"/>
      <c r="H267" s="14"/>
      <c r="I267" s="14"/>
      <c r="J267" s="5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 s="13"/>
      <c r="BB267" s="13"/>
      <c r="BC267" s="13"/>
      <c r="BD267" s="13"/>
      <c r="BE267" s="13"/>
      <c r="BF267" s="64"/>
      <c r="BG267" s="67"/>
      <c r="BH267" s="9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</row>
    <row r="268" spans="1:119" s="6" customFormat="1">
      <c r="A268" s="5"/>
      <c r="B268" s="5"/>
      <c r="C268" s="14"/>
      <c r="D268" s="14"/>
      <c r="E268" s="14"/>
      <c r="F268" s="14"/>
      <c r="G268" s="14"/>
      <c r="H268" s="14"/>
      <c r="I268" s="14"/>
      <c r="J268" s="5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 s="13"/>
      <c r="BB268" s="13"/>
      <c r="BC268" s="13"/>
      <c r="BD268" s="13"/>
      <c r="BE268" s="13"/>
      <c r="BF268" s="64"/>
      <c r="BG268" s="67"/>
      <c r="BH268" s="9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</row>
    <row r="269" spans="1:119" s="6" customFormat="1">
      <c r="A269" s="5"/>
      <c r="B269" s="5"/>
      <c r="C269" s="14"/>
      <c r="D269" s="14"/>
      <c r="E269" s="14"/>
      <c r="F269" s="14"/>
      <c r="G269" s="14"/>
      <c r="H269" s="14"/>
      <c r="I269" s="14"/>
      <c r="J269" s="5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 s="13"/>
      <c r="BB269" s="13"/>
      <c r="BC269" s="13"/>
      <c r="BD269" s="13"/>
      <c r="BE269" s="13"/>
      <c r="BF269" s="64"/>
      <c r="BG269" s="67"/>
      <c r="BH269" s="9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</row>
    <row r="270" spans="1:119" s="6" customFormat="1">
      <c r="A270" s="5"/>
      <c r="B270" s="5"/>
      <c r="C270" s="14"/>
      <c r="D270" s="14"/>
      <c r="E270" s="14"/>
      <c r="F270" s="14"/>
      <c r="G270" s="14"/>
      <c r="H270" s="14"/>
      <c r="I270" s="14"/>
      <c r="J270" s="5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 s="13"/>
      <c r="BB270" s="13"/>
      <c r="BC270" s="13"/>
      <c r="BD270" s="13"/>
      <c r="BE270" s="13"/>
      <c r="BF270" s="64"/>
      <c r="BG270" s="67"/>
      <c r="BH270" s="9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</row>
    <row r="271" spans="1:119" s="6" customFormat="1">
      <c r="A271" s="5"/>
      <c r="B271" s="5"/>
      <c r="C271" s="14"/>
      <c r="D271" s="14"/>
      <c r="E271" s="14"/>
      <c r="F271" s="14"/>
      <c r="G271" s="14"/>
      <c r="H271" s="14"/>
      <c r="I271" s="14"/>
      <c r="J271" s="5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 s="13"/>
      <c r="BB271" s="13"/>
      <c r="BC271" s="13"/>
      <c r="BD271" s="13"/>
      <c r="BE271" s="13"/>
      <c r="BF271" s="64"/>
      <c r="BG271" s="67"/>
      <c r="BH271" s="9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</row>
    <row r="272" spans="1:119" s="6" customFormat="1">
      <c r="A272" s="5"/>
      <c r="B272" s="5"/>
      <c r="C272" s="14"/>
      <c r="D272" s="14"/>
      <c r="E272" s="14"/>
      <c r="F272" s="14"/>
      <c r="G272" s="14"/>
      <c r="H272" s="14"/>
      <c r="I272" s="14"/>
      <c r="J272" s="5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 s="13"/>
      <c r="BB272" s="13"/>
      <c r="BC272" s="13"/>
      <c r="BD272" s="13"/>
      <c r="BE272" s="13"/>
      <c r="BF272" s="64"/>
      <c r="BG272" s="67"/>
      <c r="BH272" s="9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</row>
    <row r="273" spans="1:119" s="6" customFormat="1">
      <c r="A273" s="5"/>
      <c r="B273" s="5"/>
      <c r="C273" s="14"/>
      <c r="D273" s="14"/>
      <c r="E273" s="14"/>
      <c r="F273" s="14"/>
      <c r="G273" s="14"/>
      <c r="H273" s="14"/>
      <c r="I273" s="14"/>
      <c r="J273" s="5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 s="13"/>
      <c r="BB273" s="13"/>
      <c r="BC273" s="13"/>
      <c r="BD273" s="13"/>
      <c r="BE273" s="13"/>
      <c r="BF273" s="64"/>
      <c r="BG273" s="67"/>
      <c r="BH273" s="9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</row>
    <row r="274" spans="1:119" s="6" customFormat="1">
      <c r="A274" s="5"/>
      <c r="B274" s="5"/>
      <c r="C274" s="14"/>
      <c r="D274" s="14"/>
      <c r="E274" s="14"/>
      <c r="F274" s="14"/>
      <c r="G274" s="14"/>
      <c r="H274" s="14"/>
      <c r="I274" s="14"/>
      <c r="J274" s="5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 s="13"/>
      <c r="BB274" s="13"/>
      <c r="BC274" s="13"/>
      <c r="BD274" s="13"/>
      <c r="BE274" s="13"/>
      <c r="BF274" s="64"/>
      <c r="BG274" s="67"/>
      <c r="BH274" s="9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</row>
    <row r="275" spans="1:119" s="6" customFormat="1">
      <c r="A275" s="5"/>
      <c r="B275" s="5"/>
      <c r="C275" s="14"/>
      <c r="D275" s="14"/>
      <c r="E275" s="14"/>
      <c r="F275" s="14"/>
      <c r="G275" s="14"/>
      <c r="H275" s="14"/>
      <c r="I275" s="14"/>
      <c r="J275" s="5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 s="13"/>
      <c r="BB275" s="13"/>
      <c r="BC275" s="13"/>
      <c r="BD275" s="13"/>
      <c r="BE275" s="13"/>
      <c r="BF275" s="64"/>
      <c r="BG275" s="67"/>
      <c r="BH275" s="9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</row>
    <row r="276" spans="1:119" s="6" customFormat="1">
      <c r="A276" s="5"/>
      <c r="B276" s="5"/>
      <c r="C276" s="14"/>
      <c r="D276" s="14"/>
      <c r="E276" s="14"/>
      <c r="F276" s="14"/>
      <c r="G276" s="14"/>
      <c r="H276" s="14"/>
      <c r="I276" s="14"/>
      <c r="J276" s="5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 s="13"/>
      <c r="BB276" s="13"/>
      <c r="BC276" s="13"/>
      <c r="BD276" s="13"/>
      <c r="BE276" s="13"/>
      <c r="BF276" s="64"/>
      <c r="BG276" s="67"/>
      <c r="BH276" s="9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</row>
    <row r="277" spans="1:119" s="6" customFormat="1">
      <c r="A277" s="5"/>
      <c r="B277" s="5"/>
      <c r="C277" s="14"/>
      <c r="D277" s="14"/>
      <c r="E277" s="14"/>
      <c r="F277" s="14"/>
      <c r="G277" s="14"/>
      <c r="H277" s="14"/>
      <c r="I277" s="14"/>
      <c r="J277" s="5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 s="13"/>
      <c r="BB277" s="13"/>
      <c r="BC277" s="13"/>
      <c r="BD277" s="13"/>
      <c r="BE277" s="13"/>
      <c r="BF277" s="64"/>
      <c r="BG277" s="67"/>
      <c r="BH277" s="9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</row>
    <row r="278" spans="1:119" s="6" customFormat="1">
      <c r="A278" s="5"/>
      <c r="B278" s="5"/>
      <c r="C278" s="14"/>
      <c r="D278" s="14"/>
      <c r="E278" s="14"/>
      <c r="F278" s="14"/>
      <c r="G278" s="14"/>
      <c r="H278" s="14"/>
      <c r="I278" s="14"/>
      <c r="J278" s="5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 s="13"/>
      <c r="BB278" s="13"/>
      <c r="BC278" s="13"/>
      <c r="BD278" s="13"/>
      <c r="BE278" s="13"/>
      <c r="BF278" s="64"/>
      <c r="BG278" s="67"/>
      <c r="BH278" s="9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</row>
    <row r="279" spans="1:119" s="6" customFormat="1">
      <c r="A279" s="5"/>
      <c r="B279" s="5"/>
      <c r="C279" s="14"/>
      <c r="D279" s="14"/>
      <c r="E279" s="14"/>
      <c r="F279" s="14"/>
      <c r="G279" s="14"/>
      <c r="H279" s="14"/>
      <c r="I279" s="14"/>
      <c r="J279" s="5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 s="13"/>
      <c r="BB279" s="13"/>
      <c r="BC279" s="13"/>
      <c r="BD279" s="13"/>
      <c r="BE279" s="13"/>
      <c r="BF279" s="64"/>
      <c r="BG279" s="67"/>
      <c r="BH279" s="9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</row>
    <row r="280" spans="1:119" s="6" customFormat="1">
      <c r="A280" s="5"/>
      <c r="B280" s="5"/>
      <c r="C280" s="14"/>
      <c r="D280" s="14"/>
      <c r="E280" s="14"/>
      <c r="F280" s="14"/>
      <c r="G280" s="14"/>
      <c r="H280" s="14"/>
      <c r="I280" s="14"/>
      <c r="J280" s="5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 s="13"/>
      <c r="BB280" s="13"/>
      <c r="BC280" s="13"/>
      <c r="BD280" s="13"/>
      <c r="BE280" s="13"/>
      <c r="BF280" s="64"/>
      <c r="BG280" s="67"/>
      <c r="BH280" s="9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</row>
    <row r="281" spans="1:119" s="6" customFormat="1">
      <c r="A281" s="5"/>
      <c r="B281" s="5"/>
      <c r="C281" s="14"/>
      <c r="D281" s="14"/>
      <c r="E281" s="14"/>
      <c r="F281" s="14"/>
      <c r="G281" s="14"/>
      <c r="H281" s="14"/>
      <c r="I281" s="14"/>
      <c r="J281" s="5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 s="13"/>
      <c r="BB281" s="13"/>
      <c r="BC281" s="13"/>
      <c r="BD281" s="13"/>
      <c r="BE281" s="13"/>
      <c r="BF281" s="64"/>
      <c r="BG281" s="67"/>
      <c r="BH281" s="9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</row>
    <row r="282" spans="1:119" s="6" customFormat="1">
      <c r="A282" s="5"/>
      <c r="B282" s="5"/>
      <c r="C282" s="14"/>
      <c r="D282" s="14"/>
      <c r="E282" s="14"/>
      <c r="F282" s="14"/>
      <c r="G282" s="14"/>
      <c r="H282" s="14"/>
      <c r="I282" s="14"/>
      <c r="J282" s="5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 s="13"/>
      <c r="BB282" s="13"/>
      <c r="BC282" s="13"/>
      <c r="BD282" s="13"/>
      <c r="BE282" s="13"/>
      <c r="BF282" s="64"/>
      <c r="BG282" s="67"/>
      <c r="BH282" s="9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</row>
    <row r="283" spans="1:119" s="6" customFormat="1">
      <c r="A283" s="5"/>
      <c r="B283" s="5"/>
      <c r="C283" s="14"/>
      <c r="D283" s="14"/>
      <c r="E283" s="14"/>
      <c r="F283" s="14"/>
      <c r="G283" s="14"/>
      <c r="H283" s="14"/>
      <c r="I283" s="14"/>
      <c r="J283" s="5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 s="13"/>
      <c r="BB283" s="13"/>
      <c r="BC283" s="13"/>
      <c r="BD283" s="13"/>
      <c r="BE283" s="13"/>
      <c r="BF283" s="64"/>
      <c r="BG283" s="67"/>
      <c r="BH283" s="9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</row>
    <row r="284" spans="1:119" s="6" customFormat="1">
      <c r="A284" s="5"/>
      <c r="B284" s="5"/>
      <c r="C284" s="14"/>
      <c r="D284" s="14"/>
      <c r="E284" s="14"/>
      <c r="F284" s="14"/>
      <c r="G284" s="14"/>
      <c r="H284" s="14"/>
      <c r="I284" s="14"/>
      <c r="J284" s="5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 s="13"/>
      <c r="BB284" s="13"/>
      <c r="BC284" s="13"/>
      <c r="BD284" s="13"/>
      <c r="BE284" s="13"/>
      <c r="BF284" s="64"/>
      <c r="BG284" s="67"/>
      <c r="BH284" s="9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</row>
    <row r="285" spans="1:119" s="6" customFormat="1">
      <c r="A285" s="5"/>
      <c r="B285" s="5"/>
      <c r="C285" s="14"/>
      <c r="D285" s="14"/>
      <c r="E285" s="14"/>
      <c r="F285" s="14"/>
      <c r="G285" s="14"/>
      <c r="H285" s="14"/>
      <c r="I285" s="14"/>
      <c r="J285" s="5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 s="13"/>
      <c r="BB285" s="13"/>
      <c r="BC285" s="13"/>
      <c r="BD285" s="13"/>
      <c r="BE285" s="13"/>
      <c r="BF285" s="64"/>
      <c r="BG285" s="67"/>
      <c r="BH285" s="9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</row>
    <row r="286" spans="1:119" s="6" customFormat="1">
      <c r="A286" s="5"/>
      <c r="B286" s="5"/>
      <c r="C286" s="14"/>
      <c r="D286" s="14"/>
      <c r="E286" s="14"/>
      <c r="F286" s="14"/>
      <c r="G286" s="14"/>
      <c r="H286" s="14"/>
      <c r="I286" s="14"/>
      <c r="J286" s="5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 s="13"/>
      <c r="BB286" s="13"/>
      <c r="BC286" s="13"/>
      <c r="BD286" s="13"/>
      <c r="BE286" s="13"/>
      <c r="BF286" s="64"/>
      <c r="BG286" s="67"/>
      <c r="BH286" s="9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</row>
    <row r="287" spans="1:119" s="6" customFormat="1">
      <c r="A287" s="5"/>
      <c r="B287" s="5"/>
      <c r="C287" s="14"/>
      <c r="D287" s="14"/>
      <c r="E287" s="14"/>
      <c r="F287" s="14"/>
      <c r="G287" s="14"/>
      <c r="H287" s="14"/>
      <c r="I287" s="14"/>
      <c r="J287" s="5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 s="13"/>
      <c r="BB287" s="13"/>
      <c r="BC287" s="13"/>
      <c r="BD287" s="13"/>
      <c r="BE287" s="13"/>
      <c r="BF287" s="64"/>
      <c r="BG287" s="67"/>
      <c r="BH287" s="9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</row>
    <row r="288" spans="1:119" s="6" customFormat="1">
      <c r="A288" s="5"/>
      <c r="B288" s="5"/>
      <c r="C288" s="14"/>
      <c r="D288" s="14"/>
      <c r="E288" s="14"/>
      <c r="F288" s="14"/>
      <c r="G288" s="14"/>
      <c r="H288" s="14"/>
      <c r="I288" s="14"/>
      <c r="J288" s="5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 s="13"/>
      <c r="BB288" s="13"/>
      <c r="BC288" s="13"/>
      <c r="BD288" s="13"/>
      <c r="BE288" s="13"/>
      <c r="BF288" s="64"/>
      <c r="BG288" s="67"/>
      <c r="BH288" s="9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</row>
    <row r="289" spans="1:119" s="6" customFormat="1">
      <c r="A289" s="5"/>
      <c r="B289" s="5"/>
      <c r="C289" s="14"/>
      <c r="D289" s="14"/>
      <c r="E289" s="14"/>
      <c r="F289" s="14"/>
      <c r="G289" s="14"/>
      <c r="H289" s="14"/>
      <c r="I289" s="14"/>
      <c r="J289" s="5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 s="13"/>
      <c r="BB289" s="13"/>
      <c r="BC289" s="13"/>
      <c r="BD289" s="13"/>
      <c r="BE289" s="13"/>
      <c r="BF289" s="64"/>
      <c r="BG289" s="67"/>
      <c r="BH289" s="9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</row>
    <row r="290" spans="1:119" s="6" customFormat="1">
      <c r="A290" s="5"/>
      <c r="B290" s="5"/>
      <c r="C290" s="14"/>
      <c r="D290" s="14"/>
      <c r="E290" s="14"/>
      <c r="F290" s="14"/>
      <c r="G290" s="14"/>
      <c r="H290" s="14"/>
      <c r="I290" s="14"/>
      <c r="J290" s="5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 s="13"/>
      <c r="BB290" s="13"/>
      <c r="BC290" s="13"/>
      <c r="BD290" s="13"/>
      <c r="BE290" s="13"/>
      <c r="BF290" s="64"/>
      <c r="BG290" s="67"/>
      <c r="BH290" s="9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</row>
    <row r="291" spans="1:119" s="6" customFormat="1">
      <c r="A291" s="5"/>
      <c r="B291" s="5"/>
      <c r="C291" s="14"/>
      <c r="D291" s="14"/>
      <c r="E291" s="14"/>
      <c r="F291" s="14"/>
      <c r="G291" s="14"/>
      <c r="H291" s="14"/>
      <c r="I291" s="14"/>
      <c r="J291" s="5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 s="13"/>
      <c r="BB291" s="13"/>
      <c r="BC291" s="13"/>
      <c r="BD291" s="13"/>
      <c r="BE291" s="13"/>
      <c r="BF291" s="64"/>
      <c r="BG291" s="67"/>
      <c r="BH291" s="9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</row>
    <row r="292" spans="1:119" s="6" customFormat="1">
      <c r="A292" s="5"/>
      <c r="B292" s="5"/>
      <c r="C292" s="14"/>
      <c r="D292" s="14"/>
      <c r="E292" s="14"/>
      <c r="F292" s="14"/>
      <c r="G292" s="14"/>
      <c r="H292" s="14"/>
      <c r="I292" s="14"/>
      <c r="J292" s="5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 s="13"/>
      <c r="BB292" s="13"/>
      <c r="BC292" s="13"/>
      <c r="BD292" s="13"/>
      <c r="BE292" s="13"/>
      <c r="BF292" s="64"/>
      <c r="BG292" s="67"/>
      <c r="BH292" s="9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</row>
    <row r="293" spans="1:119" s="6" customFormat="1">
      <c r="A293" s="5"/>
      <c r="B293" s="5"/>
      <c r="C293" s="14"/>
      <c r="D293" s="14"/>
      <c r="E293" s="14"/>
      <c r="F293" s="14"/>
      <c r="G293" s="14"/>
      <c r="H293" s="14"/>
      <c r="I293" s="14"/>
      <c r="J293" s="5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 s="13"/>
      <c r="BB293" s="13"/>
      <c r="BC293" s="13"/>
      <c r="BD293" s="13"/>
      <c r="BE293" s="13"/>
      <c r="BF293" s="64"/>
      <c r="BG293" s="67"/>
      <c r="BH293" s="9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</row>
    <row r="294" spans="1:119" s="6" customFormat="1">
      <c r="A294" s="5"/>
      <c r="B294" s="5"/>
      <c r="C294" s="14"/>
      <c r="D294" s="14"/>
      <c r="E294" s="14"/>
      <c r="F294" s="14"/>
      <c r="G294" s="14"/>
      <c r="H294" s="14"/>
      <c r="I294" s="14"/>
      <c r="J294" s="5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 s="13"/>
      <c r="BB294" s="13"/>
      <c r="BC294" s="13"/>
      <c r="BD294" s="13"/>
      <c r="BE294" s="13"/>
      <c r="BF294" s="64"/>
      <c r="BG294" s="67"/>
      <c r="BH294" s="9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</row>
    <row r="295" spans="1:119" s="6" customFormat="1">
      <c r="A295" s="5"/>
      <c r="B295" s="5"/>
      <c r="C295" s="14"/>
      <c r="D295" s="14"/>
      <c r="E295" s="14"/>
      <c r="F295" s="14"/>
      <c r="G295" s="14"/>
      <c r="H295" s="14"/>
      <c r="I295" s="14"/>
      <c r="J295" s="5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 s="13"/>
      <c r="BB295" s="13"/>
      <c r="BC295" s="13"/>
      <c r="BD295" s="13"/>
      <c r="BE295" s="13"/>
      <c r="BF295" s="64"/>
      <c r="BG295" s="67"/>
      <c r="BH295" s="9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</row>
    <row r="296" spans="1:119" s="6" customFormat="1">
      <c r="A296" s="5"/>
      <c r="B296" s="5"/>
      <c r="C296" s="14"/>
      <c r="D296" s="14"/>
      <c r="E296" s="14"/>
      <c r="F296" s="14"/>
      <c r="G296" s="14"/>
      <c r="H296" s="14"/>
      <c r="I296" s="14"/>
      <c r="J296" s="5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 s="13"/>
      <c r="BB296" s="13"/>
      <c r="BC296" s="13"/>
      <c r="BD296" s="13"/>
      <c r="BE296" s="13"/>
      <c r="BF296" s="64"/>
      <c r="BG296" s="67"/>
      <c r="BH296" s="9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</row>
    <row r="297" spans="1:119" s="6" customFormat="1">
      <c r="A297" s="5"/>
      <c r="B297" s="5"/>
      <c r="C297" s="14"/>
      <c r="D297" s="14"/>
      <c r="E297" s="14"/>
      <c r="F297" s="14"/>
      <c r="G297" s="14"/>
      <c r="H297" s="14"/>
      <c r="I297" s="14"/>
      <c r="J297" s="5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 s="13"/>
      <c r="BB297" s="13"/>
      <c r="BC297" s="13"/>
      <c r="BD297" s="13"/>
      <c r="BE297" s="13"/>
      <c r="BF297" s="64"/>
      <c r="BG297" s="67"/>
      <c r="BH297" s="9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</row>
    <row r="298" spans="1:119" s="6" customFormat="1">
      <c r="A298" s="5"/>
      <c r="B298" s="5"/>
      <c r="C298" s="14"/>
      <c r="D298" s="14"/>
      <c r="E298" s="14"/>
      <c r="F298" s="14"/>
      <c r="G298" s="14"/>
      <c r="H298" s="14"/>
      <c r="I298" s="14"/>
      <c r="J298" s="5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 s="13"/>
      <c r="BB298" s="13"/>
      <c r="BC298" s="13"/>
      <c r="BD298" s="13"/>
      <c r="BE298" s="13"/>
      <c r="BF298" s="64"/>
      <c r="BG298" s="67"/>
      <c r="BH298" s="9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</row>
    <row r="299" spans="1:119" s="6" customFormat="1">
      <c r="A299" s="5"/>
      <c r="B299" s="5"/>
      <c r="C299" s="14"/>
      <c r="D299" s="14"/>
      <c r="E299" s="14"/>
      <c r="F299" s="14"/>
      <c r="G299" s="14"/>
      <c r="H299" s="14"/>
      <c r="I299" s="14"/>
      <c r="J299" s="5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 s="13"/>
      <c r="BB299" s="13"/>
      <c r="BC299" s="13"/>
      <c r="BD299" s="13"/>
      <c r="BE299" s="13"/>
      <c r="BF299" s="64"/>
      <c r="BG299" s="67"/>
      <c r="BH299" s="9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</row>
    <row r="300" spans="1:119" s="6" customFormat="1">
      <c r="A300" s="5"/>
      <c r="B300" s="5"/>
      <c r="C300" s="14"/>
      <c r="D300" s="14"/>
      <c r="E300" s="14"/>
      <c r="F300" s="14"/>
      <c r="G300" s="14"/>
      <c r="H300" s="14"/>
      <c r="I300" s="14"/>
      <c r="J300" s="5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 s="13"/>
      <c r="BB300" s="13"/>
      <c r="BC300" s="13"/>
      <c r="BD300" s="13"/>
      <c r="BE300" s="13"/>
      <c r="BF300" s="64"/>
      <c r="BG300" s="67"/>
      <c r="BH300" s="9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</row>
    <row r="301" spans="1:119" s="6" customFormat="1">
      <c r="A301" s="5"/>
      <c r="B301" s="5"/>
      <c r="C301" s="14"/>
      <c r="D301" s="14"/>
      <c r="E301" s="14"/>
      <c r="F301" s="14"/>
      <c r="G301" s="14"/>
      <c r="H301" s="14"/>
      <c r="I301" s="14"/>
      <c r="J301" s="5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 s="13"/>
      <c r="BB301" s="13"/>
      <c r="BC301" s="13"/>
      <c r="BD301" s="13"/>
      <c r="BE301" s="13"/>
      <c r="BF301" s="64"/>
      <c r="BG301" s="67"/>
      <c r="BH301" s="9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</row>
    <row r="302" spans="1:119" s="6" customFormat="1">
      <c r="A302" s="5"/>
      <c r="B302" s="5"/>
      <c r="C302" s="14"/>
      <c r="D302" s="14"/>
      <c r="E302" s="14"/>
      <c r="F302" s="14"/>
      <c r="G302" s="14"/>
      <c r="H302" s="14"/>
      <c r="I302" s="14"/>
      <c r="J302" s="5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 s="13"/>
      <c r="BB302" s="13"/>
      <c r="BC302" s="13"/>
      <c r="BD302" s="13"/>
      <c r="BE302" s="13"/>
      <c r="BF302" s="64"/>
      <c r="BG302" s="67"/>
      <c r="BH302" s="9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</row>
    <row r="303" spans="1:119" s="6" customFormat="1">
      <c r="A303" s="5"/>
      <c r="B303" s="5"/>
      <c r="C303" s="14"/>
      <c r="D303" s="14"/>
      <c r="E303" s="14"/>
      <c r="F303" s="14"/>
      <c r="G303" s="14"/>
      <c r="H303" s="14"/>
      <c r="I303" s="14"/>
      <c r="J303" s="5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 s="13"/>
      <c r="BB303" s="13"/>
      <c r="BC303" s="13"/>
      <c r="BD303" s="13"/>
      <c r="BE303" s="13"/>
      <c r="BF303" s="64"/>
      <c r="BG303" s="67"/>
      <c r="BH303" s="9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</row>
    <row r="304" spans="1:119" s="6" customFormat="1">
      <c r="A304" s="5"/>
      <c r="B304" s="5"/>
      <c r="C304" s="14"/>
      <c r="D304" s="14"/>
      <c r="E304" s="14"/>
      <c r="F304" s="14"/>
      <c r="G304" s="14"/>
      <c r="H304" s="14"/>
      <c r="I304" s="14"/>
      <c r="J304" s="5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 s="13"/>
      <c r="BB304" s="13"/>
      <c r="BC304" s="13"/>
      <c r="BD304" s="13"/>
      <c r="BE304" s="13"/>
      <c r="BF304" s="64"/>
      <c r="BG304" s="67"/>
      <c r="BH304" s="9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</row>
    <row r="305" spans="1:119" s="6" customFormat="1">
      <c r="A305" s="5"/>
      <c r="B305" s="5"/>
      <c r="C305" s="14"/>
      <c r="D305" s="14"/>
      <c r="E305" s="14"/>
      <c r="F305" s="14"/>
      <c r="G305" s="14"/>
      <c r="H305" s="14"/>
      <c r="I305" s="14"/>
      <c r="J305" s="5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 s="13"/>
      <c r="BB305" s="13"/>
      <c r="BC305" s="13"/>
      <c r="BD305" s="13"/>
      <c r="BE305" s="13"/>
      <c r="BF305" s="64"/>
      <c r="BG305" s="67"/>
      <c r="BH305" s="9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</row>
    <row r="306" spans="1:119" s="6" customFormat="1">
      <c r="A306" s="5"/>
      <c r="B306" s="5"/>
      <c r="C306" s="14"/>
      <c r="D306" s="14"/>
      <c r="E306" s="14"/>
      <c r="F306" s="14"/>
      <c r="G306" s="14"/>
      <c r="H306" s="14"/>
      <c r="I306" s="14"/>
      <c r="J306" s="5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 s="13"/>
      <c r="BB306" s="13"/>
      <c r="BC306" s="13"/>
      <c r="BD306" s="13"/>
      <c r="BE306" s="13"/>
      <c r="BF306" s="64"/>
      <c r="BG306" s="67"/>
      <c r="BH306" s="9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</row>
    <row r="307" spans="1:119" s="6" customFormat="1">
      <c r="A307" s="5"/>
      <c r="B307" s="5"/>
      <c r="C307" s="14"/>
      <c r="D307" s="14"/>
      <c r="E307" s="14"/>
      <c r="F307" s="14"/>
      <c r="G307" s="14"/>
      <c r="H307" s="14"/>
      <c r="I307" s="14"/>
      <c r="J307" s="5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 s="13"/>
      <c r="BB307" s="13"/>
      <c r="BC307" s="13"/>
      <c r="BD307" s="13"/>
      <c r="BE307" s="13"/>
      <c r="BF307" s="64"/>
      <c r="BG307" s="67"/>
      <c r="BH307" s="9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</row>
    <row r="308" spans="1:119" s="6" customFormat="1">
      <c r="A308" s="5"/>
      <c r="B308" s="5"/>
      <c r="C308" s="14"/>
      <c r="D308" s="14"/>
      <c r="E308" s="14"/>
      <c r="F308" s="14"/>
      <c r="G308" s="14"/>
      <c r="H308" s="14"/>
      <c r="I308" s="14"/>
      <c r="J308" s="5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 s="13"/>
      <c r="BB308" s="13"/>
      <c r="BC308" s="13"/>
      <c r="BD308" s="13"/>
      <c r="BE308" s="13"/>
      <c r="BF308" s="64"/>
      <c r="BG308" s="67"/>
      <c r="BH308" s="9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</row>
    <row r="309" spans="1:119" s="6" customFormat="1">
      <c r="A309" s="5"/>
      <c r="B309" s="5"/>
      <c r="C309" s="14"/>
      <c r="D309" s="14"/>
      <c r="E309" s="14"/>
      <c r="F309" s="14"/>
      <c r="G309" s="14"/>
      <c r="H309" s="14"/>
      <c r="I309" s="14"/>
      <c r="J309" s="5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 s="13"/>
      <c r="BB309" s="13"/>
      <c r="BC309" s="13"/>
      <c r="BD309" s="13"/>
      <c r="BE309" s="13"/>
      <c r="BF309" s="64"/>
      <c r="BG309" s="67"/>
      <c r="BH309" s="9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</row>
    <row r="310" spans="1:119" s="6" customFormat="1">
      <c r="A310" s="5"/>
      <c r="B310" s="5"/>
      <c r="C310" s="14"/>
      <c r="D310" s="14"/>
      <c r="E310" s="14"/>
      <c r="F310" s="14"/>
      <c r="G310" s="14"/>
      <c r="H310" s="14"/>
      <c r="I310" s="14"/>
      <c r="J310" s="5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 s="13"/>
      <c r="BB310" s="13"/>
      <c r="BC310" s="13"/>
      <c r="BD310" s="13"/>
      <c r="BE310" s="13"/>
      <c r="BF310" s="64"/>
      <c r="BG310" s="67"/>
      <c r="BH310" s="9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</row>
    <row r="311" spans="1:119" s="6" customFormat="1">
      <c r="A311" s="5"/>
      <c r="B311" s="5"/>
      <c r="C311" s="14"/>
      <c r="D311" s="14"/>
      <c r="E311" s="14"/>
      <c r="F311" s="14"/>
      <c r="G311" s="14"/>
      <c r="H311" s="14"/>
      <c r="I311" s="14"/>
      <c r="J311" s="5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 s="13"/>
      <c r="BB311" s="13"/>
      <c r="BC311" s="13"/>
      <c r="BD311" s="13"/>
      <c r="BE311" s="13"/>
      <c r="BF311" s="64"/>
      <c r="BG311" s="67"/>
      <c r="BH311" s="9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</row>
    <row r="312" spans="1:119" s="6" customFormat="1">
      <c r="A312" s="5"/>
      <c r="B312" s="5"/>
      <c r="C312" s="14"/>
      <c r="D312" s="14"/>
      <c r="E312" s="14"/>
      <c r="F312" s="14"/>
      <c r="G312" s="14"/>
      <c r="H312" s="14"/>
      <c r="I312" s="14"/>
      <c r="J312" s="5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 s="13"/>
      <c r="BB312" s="13"/>
      <c r="BC312" s="13"/>
      <c r="BD312" s="13"/>
      <c r="BE312" s="13"/>
      <c r="BF312" s="64"/>
      <c r="BG312" s="67"/>
      <c r="BH312" s="9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</row>
    <row r="313" spans="1:119" s="6" customFormat="1">
      <c r="A313" s="5"/>
      <c r="B313" s="5"/>
      <c r="C313" s="14"/>
      <c r="D313" s="14"/>
      <c r="E313" s="14"/>
      <c r="F313" s="14"/>
      <c r="G313" s="14"/>
      <c r="H313" s="14"/>
      <c r="I313" s="14"/>
      <c r="J313" s="5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 s="13"/>
      <c r="BB313" s="13"/>
      <c r="BC313" s="13"/>
      <c r="BD313" s="13"/>
      <c r="BE313" s="13"/>
      <c r="BF313" s="64"/>
      <c r="BG313" s="67"/>
      <c r="BH313" s="9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</row>
    <row r="314" spans="1:119" s="6" customFormat="1">
      <c r="A314" s="5"/>
      <c r="B314" s="5"/>
      <c r="C314" s="14"/>
      <c r="D314" s="14"/>
      <c r="E314" s="14"/>
      <c r="F314" s="14"/>
      <c r="G314" s="14"/>
      <c r="H314" s="14"/>
      <c r="I314" s="14"/>
      <c r="J314" s="5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 s="13"/>
      <c r="BB314" s="13"/>
      <c r="BC314" s="13"/>
      <c r="BD314" s="13"/>
      <c r="BE314" s="13"/>
      <c r="BF314" s="64"/>
      <c r="BG314" s="67"/>
      <c r="BH314" s="9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</row>
    <row r="315" spans="1:119" s="6" customFormat="1">
      <c r="A315" s="5"/>
      <c r="B315" s="5"/>
      <c r="C315" s="14"/>
      <c r="D315" s="14"/>
      <c r="E315" s="14"/>
      <c r="F315" s="14"/>
      <c r="G315" s="14"/>
      <c r="H315" s="14"/>
      <c r="I315" s="14"/>
      <c r="J315" s="5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 s="13"/>
      <c r="BB315" s="13"/>
      <c r="BC315" s="13"/>
      <c r="BD315" s="13"/>
      <c r="BE315" s="13"/>
      <c r="BF315" s="64"/>
      <c r="BG315" s="67"/>
      <c r="BH315" s="9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</row>
    <row r="316" spans="1:119" s="6" customFormat="1">
      <c r="A316" s="5"/>
      <c r="B316" s="5"/>
      <c r="C316" s="14"/>
      <c r="D316" s="14"/>
      <c r="E316" s="14"/>
      <c r="F316" s="14"/>
      <c r="G316" s="14"/>
      <c r="H316" s="14"/>
      <c r="I316" s="14"/>
      <c r="J316" s="5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 s="13"/>
      <c r="BB316" s="13"/>
      <c r="BC316" s="13"/>
      <c r="BD316" s="13"/>
      <c r="BE316" s="13"/>
      <c r="BF316" s="64"/>
      <c r="BG316" s="67"/>
      <c r="BH316" s="9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</row>
    <row r="317" spans="1:119" s="6" customFormat="1">
      <c r="A317" s="5"/>
      <c r="B317" s="5"/>
      <c r="C317" s="14"/>
      <c r="D317" s="14"/>
      <c r="E317" s="14"/>
      <c r="F317" s="14"/>
      <c r="G317" s="14"/>
      <c r="H317" s="14"/>
      <c r="I317" s="14"/>
      <c r="J317" s="5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 s="13"/>
      <c r="BB317" s="13"/>
      <c r="BC317" s="13"/>
      <c r="BD317" s="13"/>
      <c r="BE317" s="13"/>
      <c r="BF317" s="64"/>
      <c r="BG317" s="67"/>
      <c r="BH317" s="9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</row>
    <row r="318" spans="1:119" s="6" customFormat="1">
      <c r="A318" s="5"/>
      <c r="B318" s="5"/>
      <c r="C318" s="14"/>
      <c r="D318" s="14"/>
      <c r="E318" s="14"/>
      <c r="F318" s="14"/>
      <c r="G318" s="14"/>
      <c r="H318" s="14"/>
      <c r="I318" s="14"/>
      <c r="J318" s="5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 s="13"/>
      <c r="BB318" s="13"/>
      <c r="BC318" s="13"/>
      <c r="BD318" s="13"/>
      <c r="BE318" s="13"/>
      <c r="BF318" s="64"/>
      <c r="BG318" s="67"/>
      <c r="BH318" s="9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</row>
    <row r="319" spans="1:119" s="6" customFormat="1">
      <c r="A319" s="5"/>
      <c r="B319" s="5"/>
      <c r="C319" s="14"/>
      <c r="D319" s="14"/>
      <c r="E319" s="14"/>
      <c r="F319" s="14"/>
      <c r="G319" s="14"/>
      <c r="H319" s="14"/>
      <c r="I319" s="14"/>
      <c r="J319" s="5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 s="13"/>
      <c r="BB319" s="13"/>
      <c r="BC319" s="13"/>
      <c r="BD319" s="13"/>
      <c r="BE319" s="13"/>
      <c r="BF319" s="64"/>
      <c r="BG319" s="67"/>
      <c r="BH319" s="9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</row>
    <row r="320" spans="1:119" s="6" customFormat="1">
      <c r="A320" s="5"/>
      <c r="B320" s="5"/>
      <c r="C320" s="14"/>
      <c r="D320" s="14"/>
      <c r="E320" s="14"/>
      <c r="F320" s="14"/>
      <c r="G320" s="14"/>
      <c r="H320" s="14"/>
      <c r="I320" s="14"/>
      <c r="J320" s="5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 s="13"/>
      <c r="BB320" s="13"/>
      <c r="BC320" s="13"/>
      <c r="BD320" s="13"/>
      <c r="BE320" s="13"/>
      <c r="BF320" s="64"/>
      <c r="BG320" s="67"/>
      <c r="BH320" s="9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</row>
    <row r="321" spans="1:119" s="6" customFormat="1">
      <c r="A321" s="5"/>
      <c r="B321" s="5"/>
      <c r="C321" s="14"/>
      <c r="D321" s="14"/>
      <c r="E321" s="14"/>
      <c r="F321" s="14"/>
      <c r="G321" s="14"/>
      <c r="H321" s="14"/>
      <c r="I321" s="14"/>
      <c r="J321" s="5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 s="13"/>
      <c r="BB321" s="13"/>
      <c r="BC321" s="13"/>
      <c r="BD321" s="13"/>
      <c r="BE321" s="13"/>
      <c r="BF321" s="64"/>
      <c r="BG321" s="67"/>
      <c r="BH321" s="9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</row>
    <row r="322" spans="1:119" s="6" customFormat="1">
      <c r="A322" s="5"/>
      <c r="B322" s="5"/>
      <c r="C322" s="14"/>
      <c r="D322" s="14"/>
      <c r="E322" s="14"/>
      <c r="F322" s="14"/>
      <c r="G322" s="14"/>
      <c r="H322" s="14"/>
      <c r="I322" s="14"/>
      <c r="J322" s="5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 s="13"/>
      <c r="BB322" s="13"/>
      <c r="BC322" s="13"/>
      <c r="BD322" s="13"/>
      <c r="BE322" s="13"/>
      <c r="BF322" s="64"/>
      <c r="BG322" s="67"/>
      <c r="BH322" s="9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</row>
    <row r="323" spans="1:119" s="6" customFormat="1">
      <c r="A323" s="5"/>
      <c r="B323" s="5"/>
      <c r="C323" s="14"/>
      <c r="D323" s="14"/>
      <c r="E323" s="14"/>
      <c r="F323" s="14"/>
      <c r="G323" s="14"/>
      <c r="H323" s="14"/>
      <c r="I323" s="14"/>
      <c r="J323" s="5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 s="13"/>
      <c r="BB323" s="13"/>
      <c r="BC323" s="13"/>
      <c r="BD323" s="13"/>
      <c r="BE323" s="13"/>
      <c r="BF323" s="64"/>
      <c r="BG323" s="67"/>
      <c r="BH323" s="9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</row>
    <row r="324" spans="1:119" s="6" customFormat="1">
      <c r="A324" s="5"/>
      <c r="B324" s="5"/>
      <c r="C324" s="14"/>
      <c r="D324" s="14"/>
      <c r="E324" s="14"/>
      <c r="F324" s="14"/>
      <c r="G324" s="14"/>
      <c r="H324" s="14"/>
      <c r="I324" s="14"/>
      <c r="J324" s="5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 s="13"/>
      <c r="BB324" s="13"/>
      <c r="BC324" s="13"/>
      <c r="BD324" s="13"/>
      <c r="BE324" s="13"/>
      <c r="BF324" s="64"/>
      <c r="BG324" s="67"/>
      <c r="BH324" s="9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</row>
    <row r="325" spans="1:119" s="6" customFormat="1">
      <c r="A325" s="5"/>
      <c r="B325" s="5"/>
      <c r="C325" s="14"/>
      <c r="D325" s="14"/>
      <c r="E325" s="14"/>
      <c r="F325" s="14"/>
      <c r="G325" s="14"/>
      <c r="H325" s="14"/>
      <c r="I325" s="14"/>
      <c r="J325" s="5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 s="13"/>
      <c r="BB325" s="13"/>
      <c r="BC325" s="13"/>
      <c r="BD325" s="13"/>
      <c r="BE325" s="13"/>
      <c r="BF325" s="64"/>
      <c r="BG325" s="67"/>
      <c r="BH325" s="9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</row>
    <row r="326" spans="1:119" s="6" customFormat="1">
      <c r="A326" s="5"/>
      <c r="B326" s="5"/>
      <c r="C326" s="14"/>
      <c r="D326" s="14"/>
      <c r="E326" s="14"/>
      <c r="F326" s="14"/>
      <c r="G326" s="14"/>
      <c r="H326" s="14"/>
      <c r="I326" s="14"/>
      <c r="J326" s="5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 s="13"/>
      <c r="BB326" s="13"/>
      <c r="BC326" s="13"/>
      <c r="BD326" s="13"/>
      <c r="BE326" s="13"/>
      <c r="BF326" s="64"/>
      <c r="BG326" s="67"/>
      <c r="BH326" s="9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</row>
    <row r="327" spans="1:119" s="6" customFormat="1">
      <c r="A327" s="5"/>
      <c r="B327" s="5"/>
      <c r="C327" s="14"/>
      <c r="D327" s="14"/>
      <c r="E327" s="14"/>
      <c r="F327" s="14"/>
      <c r="G327" s="14"/>
      <c r="H327" s="14"/>
      <c r="I327" s="14"/>
      <c r="J327" s="5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 s="13"/>
      <c r="BB327" s="13"/>
      <c r="BC327" s="13"/>
      <c r="BD327" s="13"/>
      <c r="BE327" s="13"/>
      <c r="BF327" s="64"/>
      <c r="BG327" s="67"/>
      <c r="BH327" s="9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</row>
    <row r="328" spans="1:119" s="6" customFormat="1">
      <c r="A328" s="5"/>
      <c r="B328" s="5"/>
      <c r="C328" s="14"/>
      <c r="D328" s="14"/>
      <c r="E328" s="14"/>
      <c r="F328" s="14"/>
      <c r="G328" s="14"/>
      <c r="H328" s="14"/>
      <c r="I328" s="14"/>
      <c r="J328" s="5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 s="13"/>
      <c r="BB328" s="13"/>
      <c r="BC328" s="13"/>
      <c r="BD328" s="13"/>
      <c r="BE328" s="13"/>
      <c r="BF328" s="64"/>
      <c r="BG328" s="67"/>
      <c r="BH328" s="9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</row>
    <row r="329" spans="1:119" s="6" customFormat="1">
      <c r="A329" s="5"/>
      <c r="B329" s="5"/>
      <c r="C329" s="14"/>
      <c r="D329" s="14"/>
      <c r="E329" s="14"/>
      <c r="F329" s="14"/>
      <c r="G329" s="14"/>
      <c r="H329" s="14"/>
      <c r="I329" s="14"/>
      <c r="J329" s="5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 s="13"/>
      <c r="BB329" s="13"/>
      <c r="BC329" s="13"/>
      <c r="BD329" s="13"/>
      <c r="BE329" s="13"/>
      <c r="BF329" s="64"/>
      <c r="BG329" s="67"/>
      <c r="BH329" s="9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</row>
    <row r="330" spans="1:119" s="6" customFormat="1">
      <c r="A330" s="5"/>
      <c r="B330" s="5"/>
      <c r="C330" s="14"/>
      <c r="D330" s="14"/>
      <c r="E330" s="14"/>
      <c r="F330" s="14"/>
      <c r="G330" s="14"/>
      <c r="H330" s="14"/>
      <c r="I330" s="14"/>
      <c r="J330" s="5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 s="13"/>
      <c r="BB330" s="13"/>
      <c r="BC330" s="13"/>
      <c r="BD330" s="13"/>
      <c r="BE330" s="13"/>
      <c r="BF330" s="64"/>
      <c r="BG330" s="67"/>
      <c r="BH330" s="9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</row>
    <row r="331" spans="1:119" s="6" customFormat="1">
      <c r="A331" s="5"/>
      <c r="B331" s="5"/>
      <c r="C331" s="14"/>
      <c r="D331" s="14"/>
      <c r="E331" s="14"/>
      <c r="F331" s="14"/>
      <c r="G331" s="14"/>
      <c r="H331" s="14"/>
      <c r="I331" s="14"/>
      <c r="J331" s="5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 s="13"/>
      <c r="BB331" s="13"/>
      <c r="BC331" s="13"/>
      <c r="BD331" s="13"/>
      <c r="BE331" s="13"/>
      <c r="BF331" s="64"/>
      <c r="BG331" s="67"/>
      <c r="BH331" s="9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</row>
    <row r="332" spans="1:119" s="6" customFormat="1">
      <c r="A332" s="5"/>
      <c r="B332" s="5"/>
      <c r="C332" s="14"/>
      <c r="D332" s="14"/>
      <c r="E332" s="14"/>
      <c r="F332" s="14"/>
      <c r="G332" s="14"/>
      <c r="H332" s="14"/>
      <c r="I332" s="14"/>
      <c r="J332" s="5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 s="13"/>
      <c r="BB332" s="13"/>
      <c r="BC332" s="13"/>
      <c r="BD332" s="13"/>
      <c r="BE332" s="13"/>
      <c r="BF332" s="64"/>
      <c r="BG332" s="67"/>
      <c r="BH332" s="9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</row>
    <row r="333" spans="1:119" s="6" customFormat="1">
      <c r="A333" s="5"/>
      <c r="B333" s="5"/>
      <c r="C333" s="14"/>
      <c r="D333" s="14"/>
      <c r="E333" s="14"/>
      <c r="F333" s="14"/>
      <c r="G333" s="14"/>
      <c r="H333" s="14"/>
      <c r="I333" s="14"/>
      <c r="J333" s="5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 s="13"/>
      <c r="BB333" s="13"/>
      <c r="BC333" s="13"/>
      <c r="BD333" s="13"/>
      <c r="BE333" s="13"/>
      <c r="BF333" s="64"/>
      <c r="BG333" s="67"/>
      <c r="BH333" s="9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</row>
    <row r="334" spans="1:119" s="6" customFormat="1">
      <c r="A334" s="5"/>
      <c r="B334" s="5"/>
      <c r="C334" s="14"/>
      <c r="D334" s="14"/>
      <c r="E334" s="14"/>
      <c r="F334" s="14"/>
      <c r="G334" s="14"/>
      <c r="H334" s="14"/>
      <c r="I334" s="14"/>
      <c r="J334" s="5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 s="13"/>
      <c r="BB334" s="13"/>
      <c r="BC334" s="13"/>
      <c r="BD334" s="13"/>
      <c r="BE334" s="13"/>
      <c r="BF334" s="64"/>
      <c r="BG334" s="67"/>
      <c r="BH334" s="9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</row>
    <row r="335" spans="1:119" s="6" customFormat="1">
      <c r="A335" s="5"/>
      <c r="B335" s="5"/>
      <c r="C335" s="14"/>
      <c r="D335" s="14"/>
      <c r="E335" s="14"/>
      <c r="F335" s="14"/>
      <c r="G335" s="14"/>
      <c r="H335" s="14"/>
      <c r="I335" s="14"/>
      <c r="J335" s="5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 s="13"/>
      <c r="BB335" s="13"/>
      <c r="BC335" s="13"/>
      <c r="BD335" s="13"/>
      <c r="BE335" s="13"/>
      <c r="BF335" s="64"/>
      <c r="BG335" s="67"/>
      <c r="BH335" s="9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</row>
    <row r="336" spans="1:119" s="6" customFormat="1">
      <c r="A336" s="5"/>
      <c r="B336" s="5"/>
      <c r="C336" s="14"/>
      <c r="D336" s="14"/>
      <c r="E336" s="14"/>
      <c r="F336" s="14"/>
      <c r="G336" s="14"/>
      <c r="H336" s="14"/>
      <c r="I336" s="14"/>
      <c r="J336" s="5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 s="13"/>
      <c r="BB336" s="13"/>
      <c r="BC336" s="13"/>
      <c r="BD336" s="13"/>
      <c r="BE336" s="13"/>
      <c r="BF336" s="64"/>
      <c r="BG336" s="67"/>
      <c r="BH336" s="9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</row>
    <row r="337" spans="1:119" s="6" customFormat="1">
      <c r="A337" s="5"/>
      <c r="B337" s="5"/>
      <c r="C337" s="14"/>
      <c r="D337" s="14"/>
      <c r="E337" s="14"/>
      <c r="F337" s="14"/>
      <c r="G337" s="14"/>
      <c r="H337" s="14"/>
      <c r="I337" s="14"/>
      <c r="J337" s="5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 s="13"/>
      <c r="BB337" s="13"/>
      <c r="BC337" s="13"/>
      <c r="BD337" s="13"/>
      <c r="BE337" s="13"/>
      <c r="BF337" s="64"/>
      <c r="BG337" s="67"/>
      <c r="BH337" s="9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</row>
    <row r="338" spans="1:119" s="6" customFormat="1">
      <c r="A338" s="5"/>
      <c r="B338" s="5"/>
      <c r="C338" s="14"/>
      <c r="D338" s="14"/>
      <c r="E338" s="14"/>
      <c r="F338" s="14"/>
      <c r="G338" s="14"/>
      <c r="H338" s="14"/>
      <c r="I338" s="14"/>
      <c r="J338" s="5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 s="13"/>
      <c r="BB338" s="13"/>
      <c r="BC338" s="13"/>
      <c r="BD338" s="13"/>
      <c r="BE338" s="13"/>
      <c r="BF338" s="64"/>
      <c r="BG338" s="67"/>
      <c r="BH338" s="9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</row>
    <row r="339" spans="1:119" s="6" customFormat="1">
      <c r="A339" s="5"/>
      <c r="B339" s="5"/>
      <c r="C339" s="14"/>
      <c r="D339" s="14"/>
      <c r="E339" s="14"/>
      <c r="F339" s="14"/>
      <c r="G339" s="14"/>
      <c r="H339" s="14"/>
      <c r="I339" s="14"/>
      <c r="J339" s="5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 s="13"/>
      <c r="BB339" s="13"/>
      <c r="BC339" s="13"/>
      <c r="BD339" s="13"/>
      <c r="BE339" s="13"/>
      <c r="BF339" s="64"/>
      <c r="BG339" s="67"/>
      <c r="BH339" s="9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</row>
    <row r="340" spans="1:119" s="6" customFormat="1">
      <c r="A340" s="5"/>
      <c r="B340" s="5"/>
      <c r="C340" s="14"/>
      <c r="D340" s="14"/>
      <c r="E340" s="14"/>
      <c r="F340" s="14"/>
      <c r="G340" s="14"/>
      <c r="H340" s="14"/>
      <c r="I340" s="14"/>
      <c r="J340" s="5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 s="13"/>
      <c r="BB340" s="13"/>
      <c r="BC340" s="13"/>
      <c r="BD340" s="13"/>
      <c r="BE340" s="13"/>
      <c r="BF340" s="64"/>
      <c r="BG340" s="67"/>
      <c r="BH340" s="9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</row>
    <row r="341" spans="1:119" s="6" customFormat="1">
      <c r="A341" s="5"/>
      <c r="B341" s="5"/>
      <c r="C341" s="14"/>
      <c r="D341" s="14"/>
      <c r="E341" s="14"/>
      <c r="F341" s="14"/>
      <c r="G341" s="14"/>
      <c r="H341" s="14"/>
      <c r="I341" s="14"/>
      <c r="J341" s="5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 s="13"/>
      <c r="BB341" s="13"/>
      <c r="BC341" s="13"/>
      <c r="BD341" s="13"/>
      <c r="BE341" s="13"/>
      <c r="BF341" s="64"/>
      <c r="BG341" s="67"/>
      <c r="BH341" s="9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</row>
    <row r="342" spans="1:119" s="6" customFormat="1">
      <c r="A342" s="5"/>
      <c r="B342" s="5"/>
      <c r="C342" s="14"/>
      <c r="D342" s="14"/>
      <c r="E342" s="14"/>
      <c r="F342" s="14"/>
      <c r="G342" s="14"/>
      <c r="H342" s="14"/>
      <c r="I342" s="14"/>
      <c r="J342" s="5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 s="13"/>
      <c r="BB342" s="13"/>
      <c r="BC342" s="13"/>
      <c r="BD342" s="13"/>
      <c r="BE342" s="13"/>
      <c r="BF342" s="64"/>
      <c r="BG342" s="67"/>
      <c r="BH342" s="9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</row>
    <row r="343" spans="1:119" s="6" customFormat="1">
      <c r="A343" s="5"/>
      <c r="B343" s="5"/>
      <c r="C343" s="14"/>
      <c r="D343" s="14"/>
      <c r="E343" s="14"/>
      <c r="F343" s="14"/>
      <c r="G343" s="14"/>
      <c r="H343" s="14"/>
      <c r="I343" s="14"/>
      <c r="J343" s="5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 s="13"/>
      <c r="BB343" s="13"/>
      <c r="BC343" s="13"/>
      <c r="BD343" s="13"/>
      <c r="BE343" s="13"/>
      <c r="BF343" s="64"/>
      <c r="BG343" s="67"/>
      <c r="BH343" s="9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</row>
    <row r="344" spans="1:119" s="6" customFormat="1">
      <c r="A344" s="5"/>
      <c r="B344" s="5"/>
      <c r="C344" s="14"/>
      <c r="D344" s="14"/>
      <c r="E344" s="14"/>
      <c r="F344" s="14"/>
      <c r="G344" s="14"/>
      <c r="H344" s="14"/>
      <c r="I344" s="14"/>
      <c r="J344" s="5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 s="13"/>
      <c r="BB344" s="13"/>
      <c r="BC344" s="13"/>
      <c r="BD344" s="13"/>
      <c r="BE344" s="13"/>
      <c r="BF344" s="64"/>
      <c r="BG344" s="67"/>
      <c r="BH344" s="9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</row>
    <row r="345" spans="1:119" s="6" customFormat="1">
      <c r="A345" s="5"/>
      <c r="B345" s="5"/>
      <c r="C345" s="14"/>
      <c r="D345" s="14"/>
      <c r="E345" s="14"/>
      <c r="F345" s="14"/>
      <c r="G345" s="14"/>
      <c r="H345" s="14"/>
      <c r="I345" s="14"/>
      <c r="J345" s="5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 s="13"/>
      <c r="BB345" s="13"/>
      <c r="BC345" s="13"/>
      <c r="BD345" s="13"/>
      <c r="BE345" s="13"/>
      <c r="BF345" s="64"/>
      <c r="BG345" s="67"/>
      <c r="BH345" s="9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</row>
    <row r="346" spans="1:119" s="6" customFormat="1">
      <c r="A346" s="5"/>
      <c r="B346" s="5"/>
      <c r="C346" s="14"/>
      <c r="D346" s="14"/>
      <c r="E346" s="14"/>
      <c r="F346" s="14"/>
      <c r="G346" s="14"/>
      <c r="H346" s="14"/>
      <c r="I346" s="14"/>
      <c r="J346" s="5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 s="13"/>
      <c r="BB346" s="13"/>
      <c r="BC346" s="13"/>
      <c r="BD346" s="13"/>
      <c r="BE346" s="13"/>
      <c r="BF346" s="64"/>
      <c r="BG346" s="67"/>
      <c r="BH346" s="9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</row>
    <row r="347" spans="1:119" s="6" customFormat="1">
      <c r="A347" s="5"/>
      <c r="B347" s="5"/>
      <c r="C347" s="14"/>
      <c r="D347" s="14"/>
      <c r="E347" s="14"/>
      <c r="F347" s="14"/>
      <c r="G347" s="14"/>
      <c r="H347" s="14"/>
      <c r="I347" s="14"/>
      <c r="J347" s="5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 s="13"/>
      <c r="BB347" s="13"/>
      <c r="BC347" s="13"/>
      <c r="BD347" s="13"/>
      <c r="BE347" s="13"/>
      <c r="BF347" s="64"/>
      <c r="BG347" s="67"/>
      <c r="BH347" s="9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</row>
    <row r="348" spans="1:119" s="6" customFormat="1">
      <c r="A348" s="5"/>
      <c r="B348" s="5"/>
      <c r="C348" s="14"/>
      <c r="D348" s="14"/>
      <c r="E348" s="14"/>
      <c r="F348" s="14"/>
      <c r="G348" s="14"/>
      <c r="H348" s="14"/>
      <c r="I348" s="14"/>
      <c r="J348" s="5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 s="13"/>
      <c r="BB348" s="13"/>
      <c r="BC348" s="13"/>
      <c r="BD348" s="13"/>
      <c r="BE348" s="13"/>
      <c r="BF348" s="64"/>
      <c r="BG348" s="67"/>
      <c r="BH348" s="9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</row>
  </sheetData>
  <sheetProtection algorithmName="SHA-512" hashValue="U0UlKQorhFoajs3is66ihzGEyMGFxaI3QrX9LBBvO89Wt0GOLcfkHvMfAuLYjwMwCd+Ix6cuolkYB4zCAmA2kQ==" saltValue="q7gCJDndgTdG0NZ4T2V0KA==" spinCount="100000" sheet="1" objects="1" scenarios="1"/>
  <mergeCells count="196">
    <mergeCell ref="G54:H54"/>
    <mergeCell ref="AU46:BB46"/>
    <mergeCell ref="K52:BD69"/>
    <mergeCell ref="A66:I69"/>
    <mergeCell ref="A52:C65"/>
    <mergeCell ref="D52:I52"/>
    <mergeCell ref="D59:I59"/>
    <mergeCell ref="G61:H61"/>
    <mergeCell ref="G62:H62"/>
    <mergeCell ref="G63:H63"/>
    <mergeCell ref="G64:H64"/>
    <mergeCell ref="G65:H65"/>
    <mergeCell ref="D60:I60"/>
    <mergeCell ref="C50:D50"/>
    <mergeCell ref="C51:D51"/>
    <mergeCell ref="M47:R47"/>
    <mergeCell ref="M49:T49"/>
    <mergeCell ref="C46:D46"/>
    <mergeCell ref="C47:D47"/>
    <mergeCell ref="C48:D48"/>
    <mergeCell ref="C49:D49"/>
    <mergeCell ref="S46:AL46"/>
    <mergeCell ref="AU44:BB44"/>
    <mergeCell ref="AU45:BB45"/>
    <mergeCell ref="S47:AG47"/>
    <mergeCell ref="D53:I53"/>
    <mergeCell ref="F15:I15"/>
    <mergeCell ref="M31:N31"/>
    <mergeCell ref="O31:P31"/>
    <mergeCell ref="M32:N32"/>
    <mergeCell ref="O32:P32"/>
    <mergeCell ref="M33:N33"/>
    <mergeCell ref="O33:P33"/>
    <mergeCell ref="M28:N28"/>
    <mergeCell ref="M34:N34"/>
    <mergeCell ref="O34:P34"/>
    <mergeCell ref="C44:D44"/>
    <mergeCell ref="G44:H44"/>
    <mergeCell ref="C45:D45"/>
    <mergeCell ref="AU43:BB43"/>
    <mergeCell ref="AU38:BB38"/>
    <mergeCell ref="AU31:BB31"/>
    <mergeCell ref="AU27:BB27"/>
    <mergeCell ref="AM19:AT19"/>
    <mergeCell ref="Q41:AL41"/>
    <mergeCell ref="B39:I39"/>
    <mergeCell ref="AU41:BB41"/>
    <mergeCell ref="M40:N40"/>
    <mergeCell ref="M41:N41"/>
    <mergeCell ref="AG16:AH16"/>
    <mergeCell ref="M16:AF16"/>
    <mergeCell ref="AI16:BB16"/>
    <mergeCell ref="AU40:BB40"/>
    <mergeCell ref="O23:P23"/>
    <mergeCell ref="O24:P24"/>
    <mergeCell ref="M26:N26"/>
    <mergeCell ref="O26:P26"/>
    <mergeCell ref="O21:P21"/>
    <mergeCell ref="O22:P22"/>
    <mergeCell ref="Q40:AL40"/>
    <mergeCell ref="AU20:BB20"/>
    <mergeCell ref="AU37:BB37"/>
    <mergeCell ref="AM28:AT28"/>
    <mergeCell ref="AM29:AT29"/>
    <mergeCell ref="AU22:BB22"/>
    <mergeCell ref="AU23:BB23"/>
    <mergeCell ref="O25:P25"/>
    <mergeCell ref="O38:P38"/>
    <mergeCell ref="O20:P20"/>
    <mergeCell ref="AU28:BB28"/>
    <mergeCell ref="AU42:BB42"/>
    <mergeCell ref="B43:I43"/>
    <mergeCell ref="AW47:BB47"/>
    <mergeCell ref="AM47:AT47"/>
    <mergeCell ref="S43:AL43"/>
    <mergeCell ref="S44:AL44"/>
    <mergeCell ref="S45:AL45"/>
    <mergeCell ref="S42:AL42"/>
    <mergeCell ref="O27:P27"/>
    <mergeCell ref="O36:P36"/>
    <mergeCell ref="AM42:AT42"/>
    <mergeCell ref="AM43:AT43"/>
    <mergeCell ref="AM44:AT44"/>
    <mergeCell ref="AM45:AT45"/>
    <mergeCell ref="AM46:AT46"/>
    <mergeCell ref="M42:R42"/>
    <mergeCell ref="M43:R43"/>
    <mergeCell ref="M44:R44"/>
    <mergeCell ref="M45:R45"/>
    <mergeCell ref="M46:R46"/>
    <mergeCell ref="Q33:AL33"/>
    <mergeCell ref="Q34:AL34"/>
    <mergeCell ref="Q38:AL38"/>
    <mergeCell ref="AM35:AT35"/>
    <mergeCell ref="B14:C14"/>
    <mergeCell ref="D14:E14"/>
    <mergeCell ref="M27:N27"/>
    <mergeCell ref="M25:N25"/>
    <mergeCell ref="M36:N36"/>
    <mergeCell ref="M21:N21"/>
    <mergeCell ref="M22:N22"/>
    <mergeCell ref="M23:N23"/>
    <mergeCell ref="M24:N24"/>
    <mergeCell ref="M13:P14"/>
    <mergeCell ref="F14:I14"/>
    <mergeCell ref="B16:E16"/>
    <mergeCell ref="M35:N35"/>
    <mergeCell ref="O35:P35"/>
    <mergeCell ref="O28:P28"/>
    <mergeCell ref="M29:N29"/>
    <mergeCell ref="O29:P29"/>
    <mergeCell ref="M20:N20"/>
    <mergeCell ref="M17:BB17"/>
    <mergeCell ref="AM34:AT34"/>
    <mergeCell ref="AM27:AT27"/>
    <mergeCell ref="AU35:BB35"/>
    <mergeCell ref="F16:I16"/>
    <mergeCell ref="AU19:BB19"/>
    <mergeCell ref="AW8:BB8"/>
    <mergeCell ref="Y12:AC12"/>
    <mergeCell ref="Q11:AC11"/>
    <mergeCell ref="AG11:AL11"/>
    <mergeCell ref="AG12:AL12"/>
    <mergeCell ref="Q13:AF14"/>
    <mergeCell ref="AM12:BB12"/>
    <mergeCell ref="AG13:AJ14"/>
    <mergeCell ref="AK13:BB14"/>
    <mergeCell ref="Y10:BB10"/>
    <mergeCell ref="Q12:V12"/>
    <mergeCell ref="AM11:BB11"/>
    <mergeCell ref="Z5:AF8"/>
    <mergeCell ref="AG3:BB7"/>
    <mergeCell ref="M15:AF15"/>
    <mergeCell ref="AM36:AT36"/>
    <mergeCell ref="AM31:AT31"/>
    <mergeCell ref="AM32:AT32"/>
    <mergeCell ref="AM22:AT22"/>
    <mergeCell ref="AM23:AT23"/>
    <mergeCell ref="AM24:AT24"/>
    <mergeCell ref="AM25:AT25"/>
    <mergeCell ref="M39:BB39"/>
    <mergeCell ref="M38:N38"/>
    <mergeCell ref="Q32:AL32"/>
    <mergeCell ref="Q37:AL37"/>
    <mergeCell ref="Q31:AL31"/>
    <mergeCell ref="M30:N30"/>
    <mergeCell ref="O30:P30"/>
    <mergeCell ref="AU36:BB36"/>
    <mergeCell ref="AM33:AT33"/>
    <mergeCell ref="M37:N37"/>
    <mergeCell ref="O37:P37"/>
    <mergeCell ref="Q18:AL18"/>
    <mergeCell ref="AM37:AT37"/>
    <mergeCell ref="AM20:AT20"/>
    <mergeCell ref="AM38:AT38"/>
    <mergeCell ref="AU34:BB34"/>
    <mergeCell ref="A70:BE77"/>
    <mergeCell ref="CD1:CG77"/>
    <mergeCell ref="K1:BD1"/>
    <mergeCell ref="B4:I13"/>
    <mergeCell ref="BE1:BE69"/>
    <mergeCell ref="J1:J69"/>
    <mergeCell ref="M19:N19"/>
    <mergeCell ref="O19:P19"/>
    <mergeCell ref="A1:I3"/>
    <mergeCell ref="AU21:BB21"/>
    <mergeCell ref="AU18:BB18"/>
    <mergeCell ref="AU24:BB24"/>
    <mergeCell ref="AU25:BB25"/>
    <mergeCell ref="AU26:BB26"/>
    <mergeCell ref="AI15:BB15"/>
    <mergeCell ref="M18:P18"/>
    <mergeCell ref="AM18:AT18"/>
    <mergeCell ref="AM40:AT40"/>
    <mergeCell ref="AM41:AT41"/>
    <mergeCell ref="Q19:AL19"/>
    <mergeCell ref="Q20:AL20"/>
    <mergeCell ref="Q21:AL21"/>
    <mergeCell ref="Q22:AL22"/>
    <mergeCell ref="Q23:AL23"/>
    <mergeCell ref="Q36:AL36"/>
    <mergeCell ref="AM26:AT26"/>
    <mergeCell ref="AM30:AT30"/>
    <mergeCell ref="AU29:BB29"/>
    <mergeCell ref="AU30:BB30"/>
    <mergeCell ref="AU32:BB32"/>
    <mergeCell ref="AU33:BB33"/>
    <mergeCell ref="Q35:AL35"/>
    <mergeCell ref="AM21:AT21"/>
    <mergeCell ref="Q24:AL24"/>
    <mergeCell ref="Q25:AL25"/>
    <mergeCell ref="Q26:AL26"/>
    <mergeCell ref="Q27:AL27"/>
    <mergeCell ref="Q28:AL28"/>
    <mergeCell ref="Q29:AL29"/>
    <mergeCell ref="Q30:AL30"/>
  </mergeCells>
  <conditionalFormatting sqref="Y10">
    <cfRule type="notContainsBlanks" dxfId="44" priority="106">
      <formula>LEN(TRIM(A1))&gt;0</formula>
    </cfRule>
  </conditionalFormatting>
  <conditionalFormatting sqref="D14">
    <cfRule type="expression" dxfId="43" priority="63">
      <formula>$D$14=""</formula>
    </cfRule>
  </conditionalFormatting>
  <conditionalFormatting sqref="AM11:BB11">
    <cfRule type="containsText" dxfId="42" priority="15" operator="containsText" text="ERRORE">
      <formula>NOT(ISERROR(SEARCH("ERRORE",AM11)))</formula>
    </cfRule>
  </conditionalFormatting>
  <conditionalFormatting sqref="AM12:BB12">
    <cfRule type="containsText" dxfId="41" priority="14" operator="containsText" text="ERRORE">
      <formula>NOT(ISERROR(SEARCH("ERRORE",AM12)))</formula>
    </cfRule>
  </conditionalFormatting>
  <conditionalFormatting sqref="Q12:V12">
    <cfRule type="containsText" dxfId="40" priority="13" operator="containsText" text="ERRORE">
      <formula>NOT(ISERROR(SEARCH("ERRORE",Q12)))</formula>
    </cfRule>
  </conditionalFormatting>
  <conditionalFormatting sqref="Y12">
    <cfRule type="containsText" dxfId="39" priority="12" operator="containsText" text="ERRORE">
      <formula>NOT(ISERROR(SEARCH("ERRORE",Y12)))</formula>
    </cfRule>
  </conditionalFormatting>
  <conditionalFormatting sqref="Q11:AC11">
    <cfRule type="beginsWith" dxfId="38" priority="11" operator="beginsWith" text="INS">
      <formula>LEFT(Q11,LEN("INS"))="INS"</formula>
    </cfRule>
  </conditionalFormatting>
  <conditionalFormatting sqref="M16:AF16">
    <cfRule type="beginsWith" dxfId="37" priority="10" operator="beginsWith" text="INS">
      <formula>LEFT(M16,LEN("INS"))="INS"</formula>
    </cfRule>
  </conditionalFormatting>
  <conditionalFormatting sqref="AI16:BB16">
    <cfRule type="beginsWith" dxfId="36" priority="9" operator="beginsWith" text="INS">
      <formula>LEFT(AI16,LEN("INS"))="INS"</formula>
    </cfRule>
  </conditionalFormatting>
  <conditionalFormatting sqref="F14:I14">
    <cfRule type="beginsWith" dxfId="35" priority="3" operator="beginsWith" text="NUM">
      <formula>LEFT(F14,LEN("NUM"))="NUM"</formula>
    </cfRule>
    <cfRule type="containsText" dxfId="34" priority="8" operator="containsText" text="ATT">
      <formula>NOT(ISERROR(SEARCH("ATT",F14)))</formula>
    </cfRule>
  </conditionalFormatting>
  <conditionalFormatting sqref="F15:I15">
    <cfRule type="beginsWith" dxfId="33" priority="2" operator="beginsWith" text="LEG">
      <formula>LEFT(F15,LEN("LEG"))="LEG"</formula>
    </cfRule>
  </conditionalFormatting>
  <conditionalFormatting sqref="Y10">
    <cfRule type="beginsWith" dxfId="32" priority="1" operator="beginsWith" text="Denomina">
      <formula>LEFT(Y10,LEN("Denomina"))="Denomina"</formula>
    </cfRule>
  </conditionalFormatting>
  <dataValidations count="5">
    <dataValidation type="list" allowBlank="1" showInputMessage="1" showErrorMessage="1" sqref="G19:G38 G40:G41 G55:G58">
      <formula1>$BH$14:$BH$16</formula1>
    </dataValidation>
    <dataValidation type="list" allowBlank="1" showInputMessage="1" sqref="F16:I16">
      <formula1>$BG$2:$BG$3</formula1>
    </dataValidation>
    <dataValidation type="list" allowBlank="1" showInputMessage="1" showErrorMessage="1" sqref="D19:D38 D40:D41">
      <formula1>$BH$2:$BH$5</formula1>
    </dataValidation>
    <dataValidation type="list" allowBlank="1" showInputMessage="1" showErrorMessage="1" sqref="C45:D51">
      <formula1>$BH$7:$BH$9</formula1>
    </dataValidation>
    <dataValidation type="list" allowBlank="1" showInputMessage="1" showErrorMessage="1" sqref="G45:G51">
      <formula1>$BH$15:$BH$15</formula1>
    </dataValidation>
  </dataValidations>
  <printOptions horizontalCentered="1"/>
  <pageMargins left="0" right="0" top="0.27559055118110237" bottom="0" header="0" footer="0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r:id="rId4" name="Check Box 4">
              <controlPr defaultSize="0" autoFill="0" autoLine="0" autoPict="0">
                <anchor moveWithCells="1">
                  <from>
                    <xdr:col>1</xdr:col>
                    <xdr:colOff>38100</xdr:colOff>
                    <xdr:row>19</xdr:row>
                    <xdr:rowOff>28575</xdr:rowOff>
                  </from>
                  <to>
                    <xdr:col>1</xdr:col>
                    <xdr:colOff>342900</xdr:colOff>
                    <xdr:row>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5" name="Check Box 5">
              <controlPr defaultSize="0" autoFill="0" autoLine="0" autoPict="0">
                <anchor moveWithCells="1">
                  <from>
                    <xdr:col>1</xdr:col>
                    <xdr:colOff>38100</xdr:colOff>
                    <xdr:row>20</xdr:row>
                    <xdr:rowOff>28575</xdr:rowOff>
                  </from>
                  <to>
                    <xdr:col>1</xdr:col>
                    <xdr:colOff>342900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6" name="Check Box 6">
              <controlPr defaultSize="0" autoFill="0" autoLine="0" autoPict="0">
                <anchor moveWithCells="1">
                  <from>
                    <xdr:col>1</xdr:col>
                    <xdr:colOff>38100</xdr:colOff>
                    <xdr:row>21</xdr:row>
                    <xdr:rowOff>38100</xdr:rowOff>
                  </from>
                  <to>
                    <xdr:col>1</xdr:col>
                    <xdr:colOff>342900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defaultSize="0" autoFill="0" autoLine="0" autoPict="0">
                <anchor moveWithCells="1">
                  <from>
                    <xdr:col>1</xdr:col>
                    <xdr:colOff>38100</xdr:colOff>
                    <xdr:row>22</xdr:row>
                    <xdr:rowOff>28575</xdr:rowOff>
                  </from>
                  <to>
                    <xdr:col>1</xdr:col>
                    <xdr:colOff>342900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defaultSize="0" autoFill="0" autoLine="0" autoPict="0">
                <anchor moveWithCells="1">
                  <from>
                    <xdr:col>1</xdr:col>
                    <xdr:colOff>38100</xdr:colOff>
                    <xdr:row>23</xdr:row>
                    <xdr:rowOff>38100</xdr:rowOff>
                  </from>
                  <to>
                    <xdr:col>1</xdr:col>
                    <xdr:colOff>342900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defaultSize="0" autoFill="0" autoLine="0" autoPict="0">
                <anchor moveWithCells="1">
                  <from>
                    <xdr:col>1</xdr:col>
                    <xdr:colOff>38100</xdr:colOff>
                    <xdr:row>24</xdr:row>
                    <xdr:rowOff>38100</xdr:rowOff>
                  </from>
                  <to>
                    <xdr:col>1</xdr:col>
                    <xdr:colOff>333375</xdr:colOff>
                    <xdr:row>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defaultSize="0" autoFill="0" autoLine="0" autoPict="0">
                <anchor moveWithCells="1">
                  <from>
                    <xdr:col>1</xdr:col>
                    <xdr:colOff>38100</xdr:colOff>
                    <xdr:row>25</xdr:row>
                    <xdr:rowOff>28575</xdr:rowOff>
                  </from>
                  <to>
                    <xdr:col>1</xdr:col>
                    <xdr:colOff>342900</xdr:colOff>
                    <xdr:row>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1" name="Check Box 11">
              <controlPr defaultSize="0" autoFill="0" autoLine="0" autoPict="0">
                <anchor moveWithCells="1">
                  <from>
                    <xdr:col>1</xdr:col>
                    <xdr:colOff>38100</xdr:colOff>
                    <xdr:row>26</xdr:row>
                    <xdr:rowOff>28575</xdr:rowOff>
                  </from>
                  <to>
                    <xdr:col>1</xdr:col>
                    <xdr:colOff>342900</xdr:colOff>
                    <xdr:row>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2" name="Check Box 12">
              <controlPr defaultSize="0" autoFill="0" autoLine="0" autoPict="0">
                <anchor moveWithCells="1">
                  <from>
                    <xdr:col>1</xdr:col>
                    <xdr:colOff>38100</xdr:colOff>
                    <xdr:row>27</xdr:row>
                    <xdr:rowOff>38100</xdr:rowOff>
                  </from>
                  <to>
                    <xdr:col>2</xdr:col>
                    <xdr:colOff>0</xdr:colOff>
                    <xdr:row>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3" name="Check Box 13">
              <controlPr defaultSize="0" autoFill="0" autoLine="0" autoPict="0">
                <anchor moveWithCells="1">
                  <from>
                    <xdr:col>1</xdr:col>
                    <xdr:colOff>38100</xdr:colOff>
                    <xdr:row>28</xdr:row>
                    <xdr:rowOff>28575</xdr:rowOff>
                  </from>
                  <to>
                    <xdr:col>1</xdr:col>
                    <xdr:colOff>342900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14" name="Check Box 20">
              <controlPr defaultSize="0" autoFill="0" autoLine="0" autoPict="0">
                <anchor moveWithCells="1">
                  <from>
                    <xdr:col>1</xdr:col>
                    <xdr:colOff>38100</xdr:colOff>
                    <xdr:row>35</xdr:row>
                    <xdr:rowOff>28575</xdr:rowOff>
                  </from>
                  <to>
                    <xdr:col>1</xdr:col>
                    <xdr:colOff>361950</xdr:colOff>
                    <xdr:row>36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15" name="Check Box 3">
              <controlPr defaultSize="0" autoFill="0" autoLine="0" autoPict="0">
                <anchor moveWithCells="1">
                  <from>
                    <xdr:col>1</xdr:col>
                    <xdr:colOff>38100</xdr:colOff>
                    <xdr:row>18</xdr:row>
                    <xdr:rowOff>38100</xdr:rowOff>
                  </from>
                  <to>
                    <xdr:col>1</xdr:col>
                    <xdr:colOff>342900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16" name="Check Box 41">
              <controlPr defaultSize="0" autoFill="0" autoLine="0" autoPict="0">
                <anchor moveWithCells="1">
                  <from>
                    <xdr:col>1</xdr:col>
                    <xdr:colOff>38100</xdr:colOff>
                    <xdr:row>19</xdr:row>
                    <xdr:rowOff>38100</xdr:rowOff>
                  </from>
                  <to>
                    <xdr:col>1</xdr:col>
                    <xdr:colOff>342900</xdr:colOff>
                    <xdr:row>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17" name="Check Box 42">
              <controlPr defaultSize="0" autoFill="0" autoLine="0" autoPict="0">
                <anchor moveWithCells="1">
                  <from>
                    <xdr:col>1</xdr:col>
                    <xdr:colOff>38100</xdr:colOff>
                    <xdr:row>20</xdr:row>
                    <xdr:rowOff>38100</xdr:rowOff>
                  </from>
                  <to>
                    <xdr:col>1</xdr:col>
                    <xdr:colOff>342900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18" name="Check Box 43">
              <controlPr defaultSize="0" autoFill="0" autoLine="0" autoPict="0">
                <anchor moveWithCells="1">
                  <from>
                    <xdr:col>1</xdr:col>
                    <xdr:colOff>38100</xdr:colOff>
                    <xdr:row>21</xdr:row>
                    <xdr:rowOff>38100</xdr:rowOff>
                  </from>
                  <to>
                    <xdr:col>1</xdr:col>
                    <xdr:colOff>342900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19" name="Check Box 44">
              <controlPr defaultSize="0" autoFill="0" autoLine="0" autoPict="0">
                <anchor moveWithCells="1">
                  <from>
                    <xdr:col>1</xdr:col>
                    <xdr:colOff>38100</xdr:colOff>
                    <xdr:row>22</xdr:row>
                    <xdr:rowOff>38100</xdr:rowOff>
                  </from>
                  <to>
                    <xdr:col>1</xdr:col>
                    <xdr:colOff>342900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20" name="Check Box 45">
              <controlPr defaultSize="0" autoFill="0" autoLine="0" autoPict="0">
                <anchor moveWithCells="1">
                  <from>
                    <xdr:col>1</xdr:col>
                    <xdr:colOff>38100</xdr:colOff>
                    <xdr:row>23</xdr:row>
                    <xdr:rowOff>38100</xdr:rowOff>
                  </from>
                  <to>
                    <xdr:col>1</xdr:col>
                    <xdr:colOff>342900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21" name="Check Box 46">
              <controlPr defaultSize="0" autoFill="0" autoLine="0" autoPict="0">
                <anchor moveWithCells="1">
                  <from>
                    <xdr:col>1</xdr:col>
                    <xdr:colOff>38100</xdr:colOff>
                    <xdr:row>24</xdr:row>
                    <xdr:rowOff>38100</xdr:rowOff>
                  </from>
                  <to>
                    <xdr:col>1</xdr:col>
                    <xdr:colOff>342900</xdr:colOff>
                    <xdr:row>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r:id="rId22" name="Check Box 47">
              <controlPr defaultSize="0" autoFill="0" autoLine="0" autoPict="0">
                <anchor moveWithCells="1">
                  <from>
                    <xdr:col>1</xdr:col>
                    <xdr:colOff>38100</xdr:colOff>
                    <xdr:row>25</xdr:row>
                    <xdr:rowOff>38100</xdr:rowOff>
                  </from>
                  <to>
                    <xdr:col>1</xdr:col>
                    <xdr:colOff>342900</xdr:colOff>
                    <xdr:row>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23" name="Check Box 48">
              <controlPr defaultSize="0" autoFill="0" autoLine="0" autoPict="0">
                <anchor moveWithCells="1">
                  <from>
                    <xdr:col>1</xdr:col>
                    <xdr:colOff>38100</xdr:colOff>
                    <xdr:row>26</xdr:row>
                    <xdr:rowOff>38100</xdr:rowOff>
                  </from>
                  <to>
                    <xdr:col>1</xdr:col>
                    <xdr:colOff>342900</xdr:colOff>
                    <xdr:row>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24" name="Check Box 49">
              <controlPr defaultSize="0" autoFill="0" autoLine="0" autoPict="0">
                <anchor moveWithCells="1">
                  <from>
                    <xdr:col>1</xdr:col>
                    <xdr:colOff>38100</xdr:colOff>
                    <xdr:row>27</xdr:row>
                    <xdr:rowOff>38100</xdr:rowOff>
                  </from>
                  <to>
                    <xdr:col>1</xdr:col>
                    <xdr:colOff>342900</xdr:colOff>
                    <xdr:row>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25" name="Check Box 50">
              <controlPr defaultSize="0" autoFill="0" autoLine="0" autoPict="0">
                <anchor moveWithCells="1">
                  <from>
                    <xdr:col>1</xdr:col>
                    <xdr:colOff>38100</xdr:colOff>
                    <xdr:row>28</xdr:row>
                    <xdr:rowOff>38100</xdr:rowOff>
                  </from>
                  <to>
                    <xdr:col>1</xdr:col>
                    <xdr:colOff>342900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26" name="Check Box 51">
              <controlPr defaultSize="0" autoFill="0" autoLine="0" autoPict="0">
                <anchor moveWithCells="1">
                  <from>
                    <xdr:col>1</xdr:col>
                    <xdr:colOff>38100</xdr:colOff>
                    <xdr:row>29</xdr:row>
                    <xdr:rowOff>38100</xdr:rowOff>
                  </from>
                  <to>
                    <xdr:col>1</xdr:col>
                    <xdr:colOff>342900</xdr:colOff>
                    <xdr:row>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27" name="Check Box 52">
              <controlPr defaultSize="0" autoFill="0" autoLine="0" autoPict="0">
                <anchor moveWithCells="1">
                  <from>
                    <xdr:col>1</xdr:col>
                    <xdr:colOff>38100</xdr:colOff>
                    <xdr:row>30</xdr:row>
                    <xdr:rowOff>38100</xdr:rowOff>
                  </from>
                  <to>
                    <xdr:col>1</xdr:col>
                    <xdr:colOff>342900</xdr:colOff>
                    <xdr:row>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r:id="rId28" name="Check Box 53">
              <controlPr defaultSize="0" autoFill="0" autoLine="0" autoPict="0">
                <anchor moveWithCells="1">
                  <from>
                    <xdr:col>1</xdr:col>
                    <xdr:colOff>38100</xdr:colOff>
                    <xdr:row>31</xdr:row>
                    <xdr:rowOff>38100</xdr:rowOff>
                  </from>
                  <to>
                    <xdr:col>1</xdr:col>
                    <xdr:colOff>342900</xdr:colOff>
                    <xdr:row>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29" name="Check Box 54">
              <controlPr defaultSize="0" autoFill="0" autoLine="0" autoPict="0">
                <anchor moveWithCells="1">
                  <from>
                    <xdr:col>1</xdr:col>
                    <xdr:colOff>38100</xdr:colOff>
                    <xdr:row>32</xdr:row>
                    <xdr:rowOff>38100</xdr:rowOff>
                  </from>
                  <to>
                    <xdr:col>1</xdr:col>
                    <xdr:colOff>342900</xdr:colOff>
                    <xdr:row>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30" name="Check Box 55">
              <controlPr defaultSize="0" autoFill="0" autoLine="0" autoPict="0">
                <anchor moveWithCells="1">
                  <from>
                    <xdr:col>1</xdr:col>
                    <xdr:colOff>38100</xdr:colOff>
                    <xdr:row>33</xdr:row>
                    <xdr:rowOff>38100</xdr:rowOff>
                  </from>
                  <to>
                    <xdr:col>1</xdr:col>
                    <xdr:colOff>342900</xdr:colOff>
                    <xdr:row>34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31" name="Check Box 56">
              <controlPr defaultSize="0" autoFill="0" autoLine="0" autoPict="0">
                <anchor moveWithCells="1">
                  <from>
                    <xdr:col>1</xdr:col>
                    <xdr:colOff>38100</xdr:colOff>
                    <xdr:row>34</xdr:row>
                    <xdr:rowOff>38100</xdr:rowOff>
                  </from>
                  <to>
                    <xdr:col>1</xdr:col>
                    <xdr:colOff>342900</xdr:colOff>
                    <xdr:row>35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r:id="rId32" name="Check Box 57">
              <controlPr defaultSize="0" autoFill="0" autoLine="0" autoPict="0">
                <anchor moveWithCells="1">
                  <from>
                    <xdr:col>1</xdr:col>
                    <xdr:colOff>38100</xdr:colOff>
                    <xdr:row>35</xdr:row>
                    <xdr:rowOff>38100</xdr:rowOff>
                  </from>
                  <to>
                    <xdr:col>1</xdr:col>
                    <xdr:colOff>342900</xdr:colOff>
                    <xdr:row>36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33" name="Check Box 58">
              <controlPr defaultSize="0" autoFill="0" autoLine="0" autoPict="0">
                <anchor moveWithCells="1">
                  <from>
                    <xdr:col>1</xdr:col>
                    <xdr:colOff>38100</xdr:colOff>
                    <xdr:row>36</xdr:row>
                    <xdr:rowOff>38100</xdr:rowOff>
                  </from>
                  <to>
                    <xdr:col>1</xdr:col>
                    <xdr:colOff>342900</xdr:colOff>
                    <xdr:row>37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r:id="rId34" name="Check Box 59">
              <controlPr defaultSize="0" autoFill="0" autoLine="0" autoPict="0">
                <anchor moveWithCells="1">
                  <from>
                    <xdr:col>1</xdr:col>
                    <xdr:colOff>38100</xdr:colOff>
                    <xdr:row>37</xdr:row>
                    <xdr:rowOff>38100</xdr:rowOff>
                  </from>
                  <to>
                    <xdr:col>1</xdr:col>
                    <xdr:colOff>342900</xdr:colOff>
                    <xdr:row>38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35" name="Check Box 60">
              <controlPr defaultSize="0" autoFill="0" autoLine="0" autoPict="0">
                <anchor moveWithCells="1">
                  <from>
                    <xdr:col>1</xdr:col>
                    <xdr:colOff>38100</xdr:colOff>
                    <xdr:row>19</xdr:row>
                    <xdr:rowOff>38100</xdr:rowOff>
                  </from>
                  <to>
                    <xdr:col>1</xdr:col>
                    <xdr:colOff>342900</xdr:colOff>
                    <xdr:row>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r:id="rId36" name="Check Box 61">
              <controlPr defaultSize="0" autoFill="0" autoLine="0" autoPict="0">
                <anchor moveWithCells="1">
                  <from>
                    <xdr:col>1</xdr:col>
                    <xdr:colOff>38100</xdr:colOff>
                    <xdr:row>20</xdr:row>
                    <xdr:rowOff>38100</xdr:rowOff>
                  </from>
                  <to>
                    <xdr:col>1</xdr:col>
                    <xdr:colOff>342900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37" name="Check Box 62">
              <controlPr defaultSize="0" autoFill="0" autoLine="0" autoPict="0">
                <anchor moveWithCells="1">
                  <from>
                    <xdr:col>1</xdr:col>
                    <xdr:colOff>38100</xdr:colOff>
                    <xdr:row>21</xdr:row>
                    <xdr:rowOff>38100</xdr:rowOff>
                  </from>
                  <to>
                    <xdr:col>1</xdr:col>
                    <xdr:colOff>342900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r:id="rId38" name="Check Box 63">
              <controlPr defaultSize="0" autoFill="0" autoLine="0" autoPict="0">
                <anchor moveWithCells="1">
                  <from>
                    <xdr:col>1</xdr:col>
                    <xdr:colOff>38100</xdr:colOff>
                    <xdr:row>22</xdr:row>
                    <xdr:rowOff>38100</xdr:rowOff>
                  </from>
                  <to>
                    <xdr:col>1</xdr:col>
                    <xdr:colOff>342900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r:id="rId39" name="Check Box 64">
              <controlPr defaultSize="0" autoFill="0" autoLine="0" autoPict="0">
                <anchor moveWithCells="1">
                  <from>
                    <xdr:col>1</xdr:col>
                    <xdr:colOff>38100</xdr:colOff>
                    <xdr:row>23</xdr:row>
                    <xdr:rowOff>38100</xdr:rowOff>
                  </from>
                  <to>
                    <xdr:col>1</xdr:col>
                    <xdr:colOff>342900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" r:id="rId40" name="Check Box 65">
              <controlPr defaultSize="0" autoFill="0" autoLine="0" autoPict="0">
                <anchor moveWithCells="1">
                  <from>
                    <xdr:col>1</xdr:col>
                    <xdr:colOff>38100</xdr:colOff>
                    <xdr:row>24</xdr:row>
                    <xdr:rowOff>38100</xdr:rowOff>
                  </from>
                  <to>
                    <xdr:col>1</xdr:col>
                    <xdr:colOff>342900</xdr:colOff>
                    <xdr:row>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r:id="rId41" name="Check Box 66">
              <controlPr defaultSize="0" autoFill="0" autoLine="0" autoPict="0">
                <anchor moveWithCells="1">
                  <from>
                    <xdr:col>1</xdr:col>
                    <xdr:colOff>38100</xdr:colOff>
                    <xdr:row>25</xdr:row>
                    <xdr:rowOff>38100</xdr:rowOff>
                  </from>
                  <to>
                    <xdr:col>1</xdr:col>
                    <xdr:colOff>342900</xdr:colOff>
                    <xdr:row>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r:id="rId42" name="Check Box 67">
              <controlPr defaultSize="0" autoFill="0" autoLine="0" autoPict="0">
                <anchor moveWithCells="1">
                  <from>
                    <xdr:col>1</xdr:col>
                    <xdr:colOff>38100</xdr:colOff>
                    <xdr:row>26</xdr:row>
                    <xdr:rowOff>38100</xdr:rowOff>
                  </from>
                  <to>
                    <xdr:col>1</xdr:col>
                    <xdr:colOff>342900</xdr:colOff>
                    <xdr:row>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r:id="rId43" name="Check Box 68">
              <controlPr defaultSize="0" autoFill="0" autoLine="0" autoPict="0">
                <anchor moveWithCells="1">
                  <from>
                    <xdr:col>1</xdr:col>
                    <xdr:colOff>38100</xdr:colOff>
                    <xdr:row>27</xdr:row>
                    <xdr:rowOff>38100</xdr:rowOff>
                  </from>
                  <to>
                    <xdr:col>1</xdr:col>
                    <xdr:colOff>342900</xdr:colOff>
                    <xdr:row>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" r:id="rId44" name="Check Box 69">
              <controlPr defaultSize="0" autoFill="0" autoLine="0" autoPict="0">
                <anchor moveWithCells="1">
                  <from>
                    <xdr:col>1</xdr:col>
                    <xdr:colOff>38100</xdr:colOff>
                    <xdr:row>28</xdr:row>
                    <xdr:rowOff>38100</xdr:rowOff>
                  </from>
                  <to>
                    <xdr:col>1</xdr:col>
                    <xdr:colOff>342900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r:id="rId45" name="Check Box 70">
              <controlPr defaultSize="0" autoFill="0" autoLine="0" autoPict="0">
                <anchor moveWithCells="1">
                  <from>
                    <xdr:col>1</xdr:col>
                    <xdr:colOff>38100</xdr:colOff>
                    <xdr:row>29</xdr:row>
                    <xdr:rowOff>38100</xdr:rowOff>
                  </from>
                  <to>
                    <xdr:col>1</xdr:col>
                    <xdr:colOff>342900</xdr:colOff>
                    <xdr:row>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r:id="rId46" name="Check Box 71">
              <controlPr defaultSize="0" autoFill="0" autoLine="0" autoPict="0">
                <anchor moveWithCells="1">
                  <from>
                    <xdr:col>1</xdr:col>
                    <xdr:colOff>38100</xdr:colOff>
                    <xdr:row>30</xdr:row>
                    <xdr:rowOff>38100</xdr:rowOff>
                  </from>
                  <to>
                    <xdr:col>1</xdr:col>
                    <xdr:colOff>342900</xdr:colOff>
                    <xdr:row>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r:id="rId47" name="Check Box 72">
              <controlPr defaultSize="0" autoFill="0" autoLine="0" autoPict="0">
                <anchor moveWithCells="1">
                  <from>
                    <xdr:col>1</xdr:col>
                    <xdr:colOff>38100</xdr:colOff>
                    <xdr:row>31</xdr:row>
                    <xdr:rowOff>38100</xdr:rowOff>
                  </from>
                  <to>
                    <xdr:col>1</xdr:col>
                    <xdr:colOff>342900</xdr:colOff>
                    <xdr:row>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r:id="rId48" name="Check Box 73">
              <controlPr defaultSize="0" autoFill="0" autoLine="0" autoPict="0">
                <anchor moveWithCells="1">
                  <from>
                    <xdr:col>1</xdr:col>
                    <xdr:colOff>38100</xdr:colOff>
                    <xdr:row>32</xdr:row>
                    <xdr:rowOff>38100</xdr:rowOff>
                  </from>
                  <to>
                    <xdr:col>1</xdr:col>
                    <xdr:colOff>342900</xdr:colOff>
                    <xdr:row>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r:id="rId49" name="Check Box 74">
              <controlPr defaultSize="0" autoFill="0" autoLine="0" autoPict="0">
                <anchor moveWithCells="1">
                  <from>
                    <xdr:col>1</xdr:col>
                    <xdr:colOff>38100</xdr:colOff>
                    <xdr:row>33</xdr:row>
                    <xdr:rowOff>38100</xdr:rowOff>
                  </from>
                  <to>
                    <xdr:col>1</xdr:col>
                    <xdr:colOff>342900</xdr:colOff>
                    <xdr:row>34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" r:id="rId50" name="Check Box 75">
              <controlPr defaultSize="0" autoFill="0" autoLine="0" autoPict="0">
                <anchor moveWithCells="1">
                  <from>
                    <xdr:col>1</xdr:col>
                    <xdr:colOff>38100</xdr:colOff>
                    <xdr:row>34</xdr:row>
                    <xdr:rowOff>38100</xdr:rowOff>
                  </from>
                  <to>
                    <xdr:col>1</xdr:col>
                    <xdr:colOff>342900</xdr:colOff>
                    <xdr:row>35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" r:id="rId51" name="Check Box 76">
              <controlPr defaultSize="0" autoFill="0" autoLine="0" autoPict="0">
                <anchor moveWithCells="1">
                  <from>
                    <xdr:col>1</xdr:col>
                    <xdr:colOff>38100</xdr:colOff>
                    <xdr:row>35</xdr:row>
                    <xdr:rowOff>38100</xdr:rowOff>
                  </from>
                  <to>
                    <xdr:col>1</xdr:col>
                    <xdr:colOff>342900</xdr:colOff>
                    <xdr:row>36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" r:id="rId52" name="Check Box 77">
              <controlPr defaultSize="0" autoFill="0" autoLine="0" autoPict="0">
                <anchor moveWithCells="1">
                  <from>
                    <xdr:col>1</xdr:col>
                    <xdr:colOff>38100</xdr:colOff>
                    <xdr:row>36</xdr:row>
                    <xdr:rowOff>38100</xdr:rowOff>
                  </from>
                  <to>
                    <xdr:col>1</xdr:col>
                    <xdr:colOff>342900</xdr:colOff>
                    <xdr:row>37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" r:id="rId53" name="Check Box 78">
              <controlPr defaultSize="0" autoFill="0" autoLine="0" autoPict="0">
                <anchor moveWithCells="1">
                  <from>
                    <xdr:col>1</xdr:col>
                    <xdr:colOff>38100</xdr:colOff>
                    <xdr:row>37</xdr:row>
                    <xdr:rowOff>38100</xdr:rowOff>
                  </from>
                  <to>
                    <xdr:col>1</xdr:col>
                    <xdr:colOff>342900</xdr:colOff>
                    <xdr:row>38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2" r:id="rId54" name="Check Box 138">
              <controlPr defaultSize="0" autoFill="0" autoLine="0" autoPict="0">
                <anchor moveWithCells="1">
                  <from>
                    <xdr:col>1</xdr:col>
                    <xdr:colOff>38100</xdr:colOff>
                    <xdr:row>18</xdr:row>
                    <xdr:rowOff>28575</xdr:rowOff>
                  </from>
                  <to>
                    <xdr:col>1</xdr:col>
                    <xdr:colOff>342900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3" r:id="rId55" name="Check Box 139">
              <controlPr defaultSize="0" autoFill="0" autoLine="0" autoPict="0">
                <anchor moveWithCells="1">
                  <from>
                    <xdr:col>1</xdr:col>
                    <xdr:colOff>38100</xdr:colOff>
                    <xdr:row>18</xdr:row>
                    <xdr:rowOff>38100</xdr:rowOff>
                  </from>
                  <to>
                    <xdr:col>1</xdr:col>
                    <xdr:colOff>342900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4" r:id="rId56" name="Check Box 140">
              <controlPr defaultSize="0" autoFill="0" autoLine="0" autoPict="0">
                <anchor moveWithCells="1">
                  <from>
                    <xdr:col>1</xdr:col>
                    <xdr:colOff>38100</xdr:colOff>
                    <xdr:row>18</xdr:row>
                    <xdr:rowOff>38100</xdr:rowOff>
                  </from>
                  <to>
                    <xdr:col>1</xdr:col>
                    <xdr:colOff>342900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" r:id="rId57" name="Check Box 158">
              <controlPr defaultSize="0" autoFill="0" autoLine="0" autoPict="0">
                <anchor moveWithCells="1">
                  <from>
                    <xdr:col>1</xdr:col>
                    <xdr:colOff>38100</xdr:colOff>
                    <xdr:row>37</xdr:row>
                    <xdr:rowOff>38100</xdr:rowOff>
                  </from>
                  <to>
                    <xdr:col>1</xdr:col>
                    <xdr:colOff>342900</xdr:colOff>
                    <xdr:row>38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" r:id="rId58" name="Check Box 160">
              <controlPr defaultSize="0" autoFill="0" autoLine="0" autoPict="0">
                <anchor moveWithCells="1">
                  <from>
                    <xdr:col>1</xdr:col>
                    <xdr:colOff>38100</xdr:colOff>
                    <xdr:row>37</xdr:row>
                    <xdr:rowOff>38100</xdr:rowOff>
                  </from>
                  <to>
                    <xdr:col>1</xdr:col>
                    <xdr:colOff>342900</xdr:colOff>
                    <xdr:row>38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" r:id="rId59" name="Check Box 163">
              <controlPr defaultSize="0" autoFill="0" autoLine="0" autoPict="0">
                <anchor moveWithCells="1">
                  <from>
                    <xdr:col>1</xdr:col>
                    <xdr:colOff>38100</xdr:colOff>
                    <xdr:row>37</xdr:row>
                    <xdr:rowOff>38100</xdr:rowOff>
                  </from>
                  <to>
                    <xdr:col>1</xdr:col>
                    <xdr:colOff>342900</xdr:colOff>
                    <xdr:row>38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" r:id="rId60" name="Check Box 164">
              <controlPr defaultSize="0" autoFill="0" autoLine="0" autoPict="0">
                <anchor moveWithCells="1">
                  <from>
                    <xdr:col>1</xdr:col>
                    <xdr:colOff>38100</xdr:colOff>
                    <xdr:row>37</xdr:row>
                    <xdr:rowOff>38100</xdr:rowOff>
                  </from>
                  <to>
                    <xdr:col>1</xdr:col>
                    <xdr:colOff>342900</xdr:colOff>
                    <xdr:row>38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" r:id="rId61" name="Check Box 166">
              <controlPr defaultSize="0" autoFill="0" autoLine="0" autoPict="0">
                <anchor moveWithCells="1">
                  <from>
                    <xdr:col>1</xdr:col>
                    <xdr:colOff>19050</xdr:colOff>
                    <xdr:row>39</xdr:row>
                    <xdr:rowOff>0</xdr:rowOff>
                  </from>
                  <to>
                    <xdr:col>2</xdr:col>
                    <xdr:colOff>28575</xdr:colOff>
                    <xdr:row>40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" r:id="rId62" name="Check Box 168">
              <controlPr defaultSize="0" autoFill="0" autoLine="0" autoPict="0">
                <anchor moveWithCells="1">
                  <from>
                    <xdr:col>1</xdr:col>
                    <xdr:colOff>19050</xdr:colOff>
                    <xdr:row>39</xdr:row>
                    <xdr:rowOff>200025</xdr:rowOff>
                  </from>
                  <to>
                    <xdr:col>2</xdr:col>
                    <xdr:colOff>28575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63" name="Check Box 29">
              <controlPr defaultSize="0" autoFill="0" autoLine="0" autoPict="0">
                <anchor moveWithCells="1">
                  <from>
                    <xdr:col>1</xdr:col>
                    <xdr:colOff>95250</xdr:colOff>
                    <xdr:row>46</xdr:row>
                    <xdr:rowOff>200025</xdr:rowOff>
                  </from>
                  <to>
                    <xdr:col>2</xdr:col>
                    <xdr:colOff>123825</xdr:colOff>
                    <xdr:row>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7" r:id="rId64" name="Check Box 193">
              <controlPr defaultSize="0" autoFill="0" autoLine="0" autoPict="0">
                <anchor moveWithCells="1">
                  <from>
                    <xdr:col>3</xdr:col>
                    <xdr:colOff>57150</xdr:colOff>
                    <xdr:row>62</xdr:row>
                    <xdr:rowOff>200025</xdr:rowOff>
                  </from>
                  <to>
                    <xdr:col>4</xdr:col>
                    <xdr:colOff>85725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65" name="Check Box 27">
              <controlPr defaultSize="0" autoFill="0" autoLine="0" autoPict="0">
                <anchor moveWithCells="1">
                  <from>
                    <xdr:col>1</xdr:col>
                    <xdr:colOff>95250</xdr:colOff>
                    <xdr:row>44</xdr:row>
                    <xdr:rowOff>200025</xdr:rowOff>
                  </from>
                  <to>
                    <xdr:col>2</xdr:col>
                    <xdr:colOff>123825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66" name="Check Box 213">
              <controlPr defaultSize="0" autoFill="0" autoLine="0" autoPict="0">
                <anchor moveWithCells="1">
                  <from>
                    <xdr:col>1</xdr:col>
                    <xdr:colOff>95250</xdr:colOff>
                    <xdr:row>49</xdr:row>
                    <xdr:rowOff>0</xdr:rowOff>
                  </from>
                  <to>
                    <xdr:col>2</xdr:col>
                    <xdr:colOff>123825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r:id="rId67" name="Check Box 214">
              <controlPr defaultSize="0" autoFill="0" autoLine="0" autoPict="0">
                <anchor moveWithCells="1">
                  <from>
                    <xdr:col>3</xdr:col>
                    <xdr:colOff>66675</xdr:colOff>
                    <xdr:row>61</xdr:row>
                    <xdr:rowOff>200025</xdr:rowOff>
                  </from>
                  <to>
                    <xdr:col>4</xdr:col>
                    <xdr:colOff>95250</xdr:colOff>
                    <xdr:row>63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r:id="rId68" name="Check Box 215">
              <controlPr defaultSize="0" autoFill="0" autoLine="0" autoPict="0">
                <anchor moveWithCells="1">
                  <from>
                    <xdr:col>3</xdr:col>
                    <xdr:colOff>66675</xdr:colOff>
                    <xdr:row>61</xdr:row>
                    <xdr:rowOff>0</xdr:rowOff>
                  </from>
                  <to>
                    <xdr:col>4</xdr:col>
                    <xdr:colOff>95250</xdr:colOff>
                    <xdr:row>62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" r:id="rId69" name="Check Box 216">
              <controlPr defaultSize="0" autoFill="0" autoLine="0" autoPict="0">
                <anchor moveWithCells="1">
                  <from>
                    <xdr:col>3</xdr:col>
                    <xdr:colOff>47625</xdr:colOff>
                    <xdr:row>63</xdr:row>
                    <xdr:rowOff>190500</xdr:rowOff>
                  </from>
                  <to>
                    <xdr:col>4</xdr:col>
                    <xdr:colOff>76200</xdr:colOff>
                    <xdr:row>64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" r:id="rId70" name="Check Box 224">
              <controlPr defaultSize="0" autoFill="0" autoLine="0" autoPict="0">
                <anchor moveWithCells="1">
                  <from>
                    <xdr:col>3</xdr:col>
                    <xdr:colOff>85725</xdr:colOff>
                    <xdr:row>55</xdr:row>
                    <xdr:rowOff>0</xdr:rowOff>
                  </from>
                  <to>
                    <xdr:col>4</xdr:col>
                    <xdr:colOff>114300</xdr:colOff>
                    <xdr:row>56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" r:id="rId71" name="Check Box 229">
              <controlPr defaultSize="0" autoFill="0" autoLine="0" autoPict="0">
                <anchor moveWithCells="1">
                  <from>
                    <xdr:col>1</xdr:col>
                    <xdr:colOff>95250</xdr:colOff>
                    <xdr:row>46</xdr:row>
                    <xdr:rowOff>0</xdr:rowOff>
                  </from>
                  <to>
                    <xdr:col>2</xdr:col>
                    <xdr:colOff>123825</xdr:colOff>
                    <xdr:row>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" r:id="rId72" name="Check Box 231">
              <controlPr defaultSize="0" autoFill="0" autoLine="0" autoPict="0">
                <anchor moveWithCells="1">
                  <from>
                    <xdr:col>1</xdr:col>
                    <xdr:colOff>95250</xdr:colOff>
                    <xdr:row>48</xdr:row>
                    <xdr:rowOff>0</xdr:rowOff>
                  </from>
                  <to>
                    <xdr:col>2</xdr:col>
                    <xdr:colOff>123825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" r:id="rId73" name="Check Box 232">
              <controlPr defaultSize="0" autoFill="0" autoLine="0" autoPict="0">
                <anchor moveWithCells="1">
                  <from>
                    <xdr:col>3</xdr:col>
                    <xdr:colOff>95250</xdr:colOff>
                    <xdr:row>56</xdr:row>
                    <xdr:rowOff>0</xdr:rowOff>
                  </from>
                  <to>
                    <xdr:col>4</xdr:col>
                    <xdr:colOff>123825</xdr:colOff>
                    <xdr:row>57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" r:id="rId74" name="Check Box 233">
              <controlPr defaultSize="0" autoFill="0" autoLine="0" autoPict="0">
                <anchor moveWithCells="1">
                  <from>
                    <xdr:col>3</xdr:col>
                    <xdr:colOff>95250</xdr:colOff>
                    <xdr:row>57</xdr:row>
                    <xdr:rowOff>0</xdr:rowOff>
                  </from>
                  <to>
                    <xdr:col>4</xdr:col>
                    <xdr:colOff>123825</xdr:colOff>
                    <xdr:row>58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" r:id="rId75" name="Check Box 234">
              <controlPr defaultSize="0" autoFill="0" autoLine="0" autoPict="0">
                <anchor moveWithCells="1">
                  <from>
                    <xdr:col>1</xdr:col>
                    <xdr:colOff>95250</xdr:colOff>
                    <xdr:row>43</xdr:row>
                    <xdr:rowOff>200025</xdr:rowOff>
                  </from>
                  <to>
                    <xdr:col>2</xdr:col>
                    <xdr:colOff>123825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76" name="Check Box 235">
              <controlPr defaultSize="0" autoFill="0" autoLine="0" autoPict="0">
                <anchor moveWithCells="1">
                  <from>
                    <xdr:col>3</xdr:col>
                    <xdr:colOff>95250</xdr:colOff>
                    <xdr:row>53</xdr:row>
                    <xdr:rowOff>200025</xdr:rowOff>
                  </from>
                  <to>
                    <xdr:col>4</xdr:col>
                    <xdr:colOff>123825</xdr:colOff>
                    <xdr:row>55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77" name="Check Box 236">
              <controlPr defaultSize="0" autoFill="0" autoLine="0" autoPict="0">
                <anchor moveWithCells="1">
                  <from>
                    <xdr:col>1</xdr:col>
                    <xdr:colOff>95250</xdr:colOff>
                    <xdr:row>49</xdr:row>
                    <xdr:rowOff>200025</xdr:rowOff>
                  </from>
                  <to>
                    <xdr:col>2</xdr:col>
                    <xdr:colOff>123825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78" name="Check Box 237">
              <controlPr defaultSize="0" autoFill="0" autoLine="0" autoPict="0">
                <anchor moveWithCells="1">
                  <from>
                    <xdr:col>3</xdr:col>
                    <xdr:colOff>95250</xdr:colOff>
                    <xdr:row>54</xdr:row>
                    <xdr:rowOff>200025</xdr:rowOff>
                  </from>
                  <to>
                    <xdr:col>4</xdr:col>
                    <xdr:colOff>123825</xdr:colOff>
                    <xdr:row>56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79" name="Check Box 238">
              <controlPr defaultSize="0" autoFill="0" autoLine="0" autoPict="0">
                <anchor moveWithCells="1">
                  <from>
                    <xdr:col>3</xdr:col>
                    <xdr:colOff>95250</xdr:colOff>
                    <xdr:row>55</xdr:row>
                    <xdr:rowOff>200025</xdr:rowOff>
                  </from>
                  <to>
                    <xdr:col>4</xdr:col>
                    <xdr:colOff>123825</xdr:colOff>
                    <xdr:row>57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80" name="Check Box 239">
              <controlPr defaultSize="0" autoFill="0" autoLine="0" autoPict="0">
                <anchor moveWithCells="1">
                  <from>
                    <xdr:col>3</xdr:col>
                    <xdr:colOff>95250</xdr:colOff>
                    <xdr:row>56</xdr:row>
                    <xdr:rowOff>200025</xdr:rowOff>
                  </from>
                  <to>
                    <xdr:col>4</xdr:col>
                    <xdr:colOff>123825</xdr:colOff>
                    <xdr:row>58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" r:id="rId81" name="Check Box 246">
              <controlPr defaultSize="0" autoFill="0" autoLine="0" autoPict="0">
                <anchor moveWithCells="1">
                  <from>
                    <xdr:col>1</xdr:col>
                    <xdr:colOff>95250</xdr:colOff>
                    <xdr:row>44</xdr:row>
                    <xdr:rowOff>200025</xdr:rowOff>
                  </from>
                  <to>
                    <xdr:col>2</xdr:col>
                    <xdr:colOff>123825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" r:id="rId82" name="Check Box 247">
              <controlPr defaultSize="0" autoFill="0" autoLine="0" autoPict="0">
                <anchor moveWithCells="1">
                  <from>
                    <xdr:col>1</xdr:col>
                    <xdr:colOff>95250</xdr:colOff>
                    <xdr:row>45</xdr:row>
                    <xdr:rowOff>200025</xdr:rowOff>
                  </from>
                  <to>
                    <xdr:col>2</xdr:col>
                    <xdr:colOff>123825</xdr:colOff>
                    <xdr:row>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" r:id="rId83" name="Check Box 248">
              <controlPr defaultSize="0" autoFill="0" autoLine="0" autoPict="0">
                <anchor moveWithCells="1">
                  <from>
                    <xdr:col>1</xdr:col>
                    <xdr:colOff>95250</xdr:colOff>
                    <xdr:row>46</xdr:row>
                    <xdr:rowOff>200025</xdr:rowOff>
                  </from>
                  <to>
                    <xdr:col>2</xdr:col>
                    <xdr:colOff>123825</xdr:colOff>
                    <xdr:row>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" r:id="rId84" name="Check Box 249">
              <controlPr defaultSize="0" autoFill="0" autoLine="0" autoPict="0">
                <anchor moveWithCells="1">
                  <from>
                    <xdr:col>1</xdr:col>
                    <xdr:colOff>95250</xdr:colOff>
                    <xdr:row>47</xdr:row>
                    <xdr:rowOff>200025</xdr:rowOff>
                  </from>
                  <to>
                    <xdr:col>2</xdr:col>
                    <xdr:colOff>123825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" r:id="rId85" name="Check Box 250">
              <controlPr defaultSize="0" autoFill="0" autoLine="0" autoPict="0">
                <anchor moveWithCells="1">
                  <from>
                    <xdr:col>1</xdr:col>
                    <xdr:colOff>95250</xdr:colOff>
                    <xdr:row>48</xdr:row>
                    <xdr:rowOff>200025</xdr:rowOff>
                  </from>
                  <to>
                    <xdr:col>2</xdr:col>
                    <xdr:colOff>123825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" r:id="rId86" name="Check Box 251">
              <controlPr defaultSize="0" autoFill="0" autoLine="0" autoPict="0">
                <anchor moveWithCells="1">
                  <from>
                    <xdr:col>1</xdr:col>
                    <xdr:colOff>95250</xdr:colOff>
                    <xdr:row>49</xdr:row>
                    <xdr:rowOff>200025</xdr:rowOff>
                  </from>
                  <to>
                    <xdr:col>2</xdr:col>
                    <xdr:colOff>123825</xdr:colOff>
                    <xdr:row>51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M87"/>
  <sheetViews>
    <sheetView workbookViewId="0">
      <selection activeCell="AD17" sqref="AD17:AU17"/>
    </sheetView>
  </sheetViews>
  <sheetFormatPr defaultRowHeight="15"/>
  <cols>
    <col min="1" max="1" width="3" style="5" customWidth="1"/>
    <col min="2" max="21" width="3.85546875" style="5" customWidth="1"/>
    <col min="22" max="22" width="3.7109375" style="5" customWidth="1"/>
    <col min="23" max="48" width="3.42578125" style="5" customWidth="1"/>
    <col min="49" max="50" width="4" style="152" hidden="1" customWidth="1"/>
    <col min="51" max="51" width="16.85546875" style="156" hidden="1" customWidth="1"/>
    <col min="52" max="52" width="10.28515625" style="156" hidden="1" customWidth="1"/>
    <col min="53" max="53" width="5" style="156" hidden="1" customWidth="1"/>
    <col min="54" max="54" width="58" style="156" hidden="1" customWidth="1"/>
    <col min="55" max="55" width="24.140625" style="152" hidden="1" customWidth="1"/>
    <col min="56" max="56" width="5" style="152" hidden="1" customWidth="1"/>
    <col min="57" max="57" width="71.140625" style="152" hidden="1" customWidth="1"/>
    <col min="58" max="58" width="44.28515625" style="152" hidden="1" customWidth="1"/>
    <col min="59" max="60" width="3.5703125" style="152" hidden="1" customWidth="1"/>
    <col min="61" max="61" width="3.5703125" style="153" hidden="1" customWidth="1"/>
    <col min="62" max="64" width="12.42578125" style="152" hidden="1" customWidth="1"/>
    <col min="65" max="65" width="60.140625" style="152" customWidth="1"/>
    <col min="66" max="16384" width="9.140625" style="5"/>
  </cols>
  <sheetData>
    <row r="1" spans="1:58" ht="24" thickBot="1">
      <c r="A1" s="220"/>
      <c r="B1" s="489" t="s">
        <v>86</v>
      </c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  <c r="N1" s="489"/>
      <c r="O1" s="489"/>
      <c r="P1" s="489"/>
      <c r="Q1" s="489"/>
      <c r="R1" s="489"/>
      <c r="S1" s="489"/>
      <c r="T1" s="489"/>
      <c r="U1" s="489"/>
      <c r="V1" s="490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  <c r="AT1" s="149"/>
      <c r="AU1" s="149"/>
      <c r="AV1" s="149"/>
      <c r="AW1" s="150"/>
      <c r="AX1" s="150"/>
      <c r="AY1" s="151" t="s">
        <v>87</v>
      </c>
      <c r="AZ1" s="151"/>
      <c r="BA1" s="151"/>
      <c r="BB1" s="151"/>
      <c r="BC1" s="150"/>
      <c r="BD1" s="150"/>
      <c r="BE1" s="150"/>
      <c r="BF1" s="150"/>
    </row>
    <row r="2" spans="1:58" ht="15.95" customHeight="1" thickBot="1">
      <c r="A2" s="221"/>
      <c r="B2" s="499" t="s">
        <v>100</v>
      </c>
      <c r="C2" s="499"/>
      <c r="D2" s="500"/>
      <c r="E2" s="501"/>
      <c r="F2" s="502"/>
      <c r="G2" s="154"/>
      <c r="H2" s="154"/>
      <c r="I2" s="154"/>
      <c r="J2" s="154"/>
      <c r="K2" s="154"/>
      <c r="L2" s="503" t="s">
        <v>94</v>
      </c>
      <c r="M2" s="503"/>
      <c r="N2" s="503"/>
      <c r="O2" s="504"/>
      <c r="P2" s="491">
        <f ca="1">TODAY()</f>
        <v>45226</v>
      </c>
      <c r="Q2" s="492"/>
      <c r="R2" s="492"/>
      <c r="S2" s="492"/>
      <c r="T2" s="493"/>
      <c r="U2" s="159"/>
      <c r="V2" s="490"/>
      <c r="W2" s="149"/>
      <c r="X2" s="149"/>
      <c r="Y2" s="149"/>
      <c r="Z2" s="149"/>
      <c r="AA2" s="149"/>
      <c r="AB2" s="149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  <c r="AR2" s="155"/>
      <c r="AS2" s="155"/>
      <c r="AT2" s="155"/>
      <c r="AU2" s="155"/>
      <c r="AV2" s="149"/>
      <c r="AW2" s="150"/>
      <c r="AX2" s="150"/>
      <c r="AY2" s="156" t="e">
        <f>SUM(AY3:AY15)</f>
        <v>#N/A</v>
      </c>
      <c r="AZ2" s="151"/>
      <c r="BA2" s="151"/>
      <c r="BB2" s="151"/>
      <c r="BC2" s="150"/>
      <c r="BD2" s="150">
        <v>1000</v>
      </c>
      <c r="BE2" s="150"/>
      <c r="BF2" s="150"/>
    </row>
    <row r="3" spans="1:58" ht="15.95" customHeight="1" thickBot="1">
      <c r="A3" s="221"/>
      <c r="B3" s="497" t="str">
        <f>IFERROR(IF(E2="","Inserire numero gara",VLOOKUP(E2,aggiornamenti!A:A,1,0)),"Numero gara inesistente")</f>
        <v>Inserire numero gara</v>
      </c>
      <c r="C3" s="498"/>
      <c r="D3" s="498"/>
      <c r="E3" s="498"/>
      <c r="F3" s="498"/>
      <c r="G3" s="498"/>
      <c r="H3" s="498"/>
      <c r="I3" s="498"/>
      <c r="J3" s="498"/>
      <c r="K3" s="498"/>
      <c r="L3" s="222"/>
      <c r="M3" s="222"/>
      <c r="N3" s="222"/>
      <c r="O3" s="157"/>
      <c r="P3" s="157"/>
      <c r="Q3" s="157"/>
      <c r="R3" s="157"/>
      <c r="S3" s="157"/>
      <c r="T3" s="158"/>
      <c r="U3" s="159"/>
      <c r="V3" s="490"/>
      <c r="W3" s="149"/>
      <c r="X3" s="149"/>
      <c r="Y3" s="149"/>
      <c r="Z3" s="149"/>
      <c r="AA3" s="149"/>
      <c r="AB3" s="149"/>
      <c r="AC3" s="155"/>
      <c r="AD3" s="155"/>
      <c r="AE3" s="155"/>
      <c r="AF3" s="155"/>
      <c r="AG3" s="155"/>
      <c r="AH3" s="155"/>
      <c r="AI3" s="155"/>
      <c r="AJ3" s="155"/>
      <c r="AK3" s="155"/>
      <c r="AL3" s="155"/>
      <c r="AM3" s="4"/>
      <c r="AN3" s="4"/>
      <c r="AO3" s="4"/>
      <c r="AP3" s="4"/>
      <c r="AQ3" s="4"/>
      <c r="AR3" s="4"/>
      <c r="AS3" s="4"/>
      <c r="AT3" s="4"/>
      <c r="AU3" s="4"/>
      <c r="AV3" s="149"/>
      <c r="AW3" s="150"/>
      <c r="AX3" s="150"/>
      <c r="AY3" s="160">
        <f>IF(AC11="",1,0)</f>
        <v>1</v>
      </c>
      <c r="AZ3" s="178">
        <v>2</v>
      </c>
      <c r="BA3" s="151">
        <v>2000</v>
      </c>
      <c r="BB3" s="151" t="str">
        <f>IF(H4=BB13,BB13,IF(H4=BB14,BB14,BB12))</f>
        <v/>
      </c>
      <c r="BC3" s="150" t="str">
        <f>VLOOKUP(BD3,aggiornamenti!A:C,3,0)</f>
        <v>ABSOLUT VOLLEY</v>
      </c>
      <c r="BD3" s="150">
        <v>1001</v>
      </c>
      <c r="BE3" s="150" t="str">
        <f>IFERROR(VLOOKUP(BD3,aggiornamenti!A:F,5,0)&amp;" - "&amp;VLOOKUP(BD3,aggiornamenti!A:F,6,0),"")</f>
        <v>Istituto "ITSCT Liceo Gramsci" - Via Landuci - Padova</v>
      </c>
      <c r="BF3" s="150" t="str">
        <f>VLOOKUP(BD3,aggiornamenti!A:C,2,0)</f>
        <v>EQUAMENTE TRE ASD</v>
      </c>
    </row>
    <row r="4" spans="1:58" ht="15.95" customHeight="1" thickBot="1">
      <c r="A4" s="221"/>
      <c r="B4" s="505" t="s">
        <v>104</v>
      </c>
      <c r="C4" s="506"/>
      <c r="D4" s="506"/>
      <c r="E4" s="506"/>
      <c r="F4" s="506"/>
      <c r="G4" s="506"/>
      <c r="H4" s="494"/>
      <c r="I4" s="495"/>
      <c r="J4" s="495"/>
      <c r="K4" s="495"/>
      <c r="L4" s="495"/>
      <c r="M4" s="495"/>
      <c r="N4" s="495"/>
      <c r="O4" s="495"/>
      <c r="P4" s="495"/>
      <c r="Q4" s="495"/>
      <c r="R4" s="495"/>
      <c r="S4" s="495"/>
      <c r="T4" s="496"/>
      <c r="U4" s="159"/>
      <c r="V4" s="490"/>
      <c r="W4" s="149"/>
      <c r="X4" s="149"/>
      <c r="Y4" s="149"/>
      <c r="Z4" s="149"/>
      <c r="AA4" s="149"/>
      <c r="AB4" s="149"/>
      <c r="AC4" s="155"/>
      <c r="AD4" s="155"/>
      <c r="AE4" s="155"/>
      <c r="AF4" s="155"/>
      <c r="AG4" s="155"/>
      <c r="AH4" s="155"/>
      <c r="AI4" s="155"/>
      <c r="AJ4" s="155"/>
      <c r="AK4" s="155"/>
      <c r="AL4" s="155"/>
      <c r="AN4" s="170" t="s">
        <v>94</v>
      </c>
      <c r="AO4" s="181"/>
      <c r="AP4" s="4"/>
      <c r="AQ4" s="4"/>
      <c r="AR4" s="442">
        <f ca="1">IF(P2="","",P2)</f>
        <v>45226</v>
      </c>
      <c r="AS4" s="442"/>
      <c r="AT4" s="442"/>
      <c r="AU4" s="442"/>
      <c r="AV4" s="442"/>
      <c r="AW4" s="150"/>
      <c r="AX4" s="150"/>
      <c r="AY4" s="160">
        <f>IF(AD13="",1,0)</f>
        <v>1</v>
      </c>
      <c r="AZ4" s="151" t="s">
        <v>90</v>
      </c>
      <c r="BA4" s="151">
        <v>1999</v>
      </c>
      <c r="BB4" s="151"/>
      <c r="BC4" s="150" t="str">
        <f>VLOOKUP(BD4,aggiornamenti!A:C,3,0)</f>
        <v>ADMO VOLLEY</v>
      </c>
      <c r="BD4" s="150">
        <v>1002</v>
      </c>
      <c r="BE4" s="150" t="str">
        <f>IFERROR(VLOOKUP(BD4,aggiornamenti!A:F,5,0)&amp;" - "&amp;VLOOKUP(BD4,aggiornamenti!A:F,6,0),"")</f>
        <v>Palazzetto dello Sport 5 Cerchi - Viale dello Sport - Polverara (Pd)</v>
      </c>
      <c r="BF4" s="150" t="str">
        <f>VLOOKUP(BD4,aggiornamenti!A:C,2,0)</f>
        <v>ADMO VOLLEY ASD</v>
      </c>
    </row>
    <row r="5" spans="1:58" ht="15.95" customHeight="1" thickBot="1">
      <c r="A5" s="221"/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57"/>
      <c r="U5" s="159"/>
      <c r="V5" s="490"/>
      <c r="W5" s="149"/>
      <c r="X5" s="149"/>
      <c r="Y5" s="149"/>
      <c r="Z5" s="149"/>
      <c r="AA5" s="149"/>
      <c r="AB5" s="149"/>
      <c r="AC5" s="155"/>
      <c r="AD5" s="155"/>
      <c r="AE5" s="155"/>
      <c r="AF5" s="155"/>
      <c r="AG5" s="155"/>
      <c r="AH5" s="155"/>
      <c r="AI5" s="155"/>
      <c r="AJ5" s="155"/>
      <c r="AK5" s="155"/>
      <c r="AL5" s="155"/>
      <c r="AM5" s="155"/>
      <c r="AN5" s="155"/>
      <c r="AO5" s="155"/>
      <c r="AP5" s="155"/>
      <c r="AQ5" s="155"/>
      <c r="AR5" s="155"/>
      <c r="AS5" s="155"/>
      <c r="AT5" s="155"/>
      <c r="AU5" s="155"/>
      <c r="AV5" s="149"/>
      <c r="AW5" s="150"/>
      <c r="AX5" s="150"/>
      <c r="AY5" s="160">
        <f>IF(Z15="",1,0)</f>
        <v>1</v>
      </c>
      <c r="AZ5" s="151" t="s">
        <v>92</v>
      </c>
      <c r="BA5" s="151">
        <v>1998</v>
      </c>
      <c r="BB5" s="151"/>
      <c r="BC5" s="150" t="str">
        <f>VLOOKUP(BD5,aggiornamenti!A:C,3,0)</f>
        <v>ALBI VOLLEY</v>
      </c>
      <c r="BD5" s="150">
        <v>1003</v>
      </c>
      <c r="BE5" s="150" t="str">
        <f>IFERROR(VLOOKUP(BD5,aggiornamenti!A:F,5,0)&amp;" - "&amp;VLOOKUP(BD5,aggiornamenti!A:F,6,0),"")</f>
        <v>Palasport "Gigi Gazzabin" - Via Torino 2 - Albignasego (Pd)</v>
      </c>
      <c r="BF5" s="150" t="str">
        <f>VLOOKUP(BD5,aggiornamenti!A:C,2,0)</f>
        <v>A.S.D. JUPITER</v>
      </c>
    </row>
    <row r="6" spans="1:58" ht="15.95" customHeight="1" thickTop="1">
      <c r="A6" s="221"/>
      <c r="B6" s="157"/>
      <c r="C6" s="223"/>
      <c r="D6" s="223"/>
      <c r="E6" s="229"/>
      <c r="F6" s="225" t="s">
        <v>89</v>
      </c>
      <c r="G6" s="226"/>
      <c r="H6" s="231" t="s">
        <v>126</v>
      </c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2"/>
      <c r="T6" s="212"/>
      <c r="U6" s="159"/>
      <c r="V6" s="490"/>
      <c r="W6" s="149"/>
      <c r="X6" s="149"/>
      <c r="Y6" s="149"/>
      <c r="Z6" s="149"/>
      <c r="AA6" s="149"/>
      <c r="AB6" s="149"/>
      <c r="AC6" s="449" t="s">
        <v>88</v>
      </c>
      <c r="AD6" s="449"/>
      <c r="AE6" s="449"/>
      <c r="AF6" s="449"/>
      <c r="AG6" s="449"/>
      <c r="AH6" s="449"/>
      <c r="AI6" s="449"/>
      <c r="AJ6" s="449"/>
      <c r="AK6" s="449"/>
      <c r="AL6" s="449"/>
      <c r="AM6" s="449"/>
      <c r="AN6" s="449"/>
      <c r="AO6" s="449"/>
      <c r="AP6" s="449"/>
      <c r="AQ6" s="155"/>
      <c r="AR6" s="155"/>
      <c r="AS6" s="155"/>
      <c r="AT6" s="155"/>
      <c r="AU6" s="155"/>
      <c r="AV6" s="149"/>
      <c r="AW6" s="150"/>
      <c r="AX6" s="150"/>
      <c r="AY6" s="160" t="e">
        <f>IF(AI15="",1,0)</f>
        <v>#N/A</v>
      </c>
      <c r="AZ6" s="151" t="s">
        <v>93</v>
      </c>
      <c r="BA6" s="151">
        <v>1997</v>
      </c>
      <c r="BB6" s="151"/>
      <c r="BC6" s="150" t="str">
        <f>VLOOKUP(BD6,aggiornamenti!A:C,3,0)</f>
        <v>ATLETICO MADRINK</v>
      </c>
      <c r="BD6" s="150">
        <v>1004</v>
      </c>
      <c r="BE6" s="150" t="str">
        <f>IFERROR(VLOOKUP(BD6,aggiornamenti!A:F,5,0)&amp;" - "&amp;VLOOKUP(BD6,aggiornamenti!A:F,6,0),"")</f>
        <v>Tensostruttura "Ist. Bernardi" - Via Crescini, 4 - Padova</v>
      </c>
      <c r="BF6" s="150" t="str">
        <f>VLOOKUP(BD6,aggiornamenti!A:C,2,0)</f>
        <v>A.S.D. TRIP VOLLEY</v>
      </c>
    </row>
    <row r="7" spans="1:58" ht="15.95" customHeight="1" thickBot="1">
      <c r="A7" s="221"/>
      <c r="B7" s="157"/>
      <c r="C7" s="223"/>
      <c r="D7" s="223"/>
      <c r="E7" s="230"/>
      <c r="F7" s="227" t="s">
        <v>91</v>
      </c>
      <c r="G7" s="228"/>
      <c r="H7" s="233" t="s">
        <v>127</v>
      </c>
      <c r="I7" s="233"/>
      <c r="J7" s="233"/>
      <c r="K7" s="233"/>
      <c r="L7" s="233"/>
      <c r="M7" s="233"/>
      <c r="N7" s="233"/>
      <c r="O7" s="233"/>
      <c r="P7" s="233"/>
      <c r="Q7" s="233"/>
      <c r="R7" s="233"/>
      <c r="S7" s="234"/>
      <c r="T7" s="157"/>
      <c r="U7" s="159"/>
      <c r="V7" s="490"/>
      <c r="W7" s="149"/>
      <c r="X7" s="163"/>
      <c r="Y7" s="163"/>
      <c r="Z7" s="163"/>
      <c r="AA7" s="163"/>
      <c r="AB7" s="163"/>
      <c r="AC7" s="449"/>
      <c r="AD7" s="449"/>
      <c r="AE7" s="449"/>
      <c r="AF7" s="449"/>
      <c r="AG7" s="449"/>
      <c r="AH7" s="449"/>
      <c r="AI7" s="449"/>
      <c r="AJ7" s="449"/>
      <c r="AK7" s="449"/>
      <c r="AL7" s="449"/>
      <c r="AM7" s="449"/>
      <c r="AN7" s="449"/>
      <c r="AO7" s="449"/>
      <c r="AP7" s="449"/>
      <c r="AQ7" s="155"/>
      <c r="AR7" s="163"/>
      <c r="AS7" s="163"/>
      <c r="AT7" s="163"/>
      <c r="AU7" s="163"/>
      <c r="AV7" s="149"/>
      <c r="AW7" s="150"/>
      <c r="AX7" s="150"/>
      <c r="AY7" s="160">
        <f>IF(AQ15="",1,0)</f>
        <v>1</v>
      </c>
      <c r="AZ7" s="151" t="s">
        <v>95</v>
      </c>
      <c r="BA7" s="151">
        <v>1996</v>
      </c>
      <c r="BB7" s="151"/>
      <c r="BC7" s="150" t="str">
        <f>VLOOKUP(BD7,aggiornamenti!A:C,3,0)</f>
        <v>BEERBANTI</v>
      </c>
      <c r="BD7" s="150">
        <v>1005</v>
      </c>
      <c r="BE7" s="150" t="str">
        <f>IFERROR(VLOOKUP(BD7,aggiornamenti!A:F,5,0)&amp;" - "&amp;VLOOKUP(BD7,aggiornamenti!A:F,6,0),"")</f>
        <v xml:space="preserve">Palestra Scuola Primaria "C. Goldoni" - Via Trento 28 - Martellago (Ve) </v>
      </c>
      <c r="BF7" s="150" t="str">
        <f>VLOOKUP(BD7,aggiornamenti!A:C,2,0)</f>
        <v>N.S. PALLAVOLO DILETTANTISTICA MARTELLAGO</v>
      </c>
    </row>
    <row r="8" spans="1:58" ht="15.95" customHeight="1" thickTop="1" thickBot="1">
      <c r="A8" s="221"/>
      <c r="B8" s="157"/>
      <c r="C8" s="224"/>
      <c r="D8" s="224"/>
      <c r="E8" s="224"/>
      <c r="F8" s="224"/>
      <c r="G8" s="224"/>
      <c r="H8" s="157"/>
      <c r="I8" s="157"/>
      <c r="J8" s="157"/>
      <c r="K8" s="157"/>
      <c r="L8" s="157"/>
      <c r="M8" s="157"/>
      <c r="N8" s="157"/>
      <c r="O8" s="157"/>
      <c r="P8" s="157"/>
      <c r="Q8" s="157"/>
      <c r="R8" s="157"/>
      <c r="S8" s="157"/>
      <c r="T8" s="157"/>
      <c r="U8" s="159"/>
      <c r="V8" s="490"/>
      <c r="W8" s="149"/>
      <c r="X8" s="163"/>
      <c r="Y8" s="163"/>
      <c r="Z8" s="163"/>
      <c r="AA8" s="163"/>
      <c r="AB8" s="163"/>
      <c r="AC8" s="449"/>
      <c r="AD8" s="449"/>
      <c r="AE8" s="449"/>
      <c r="AF8" s="449"/>
      <c r="AG8" s="449"/>
      <c r="AH8" s="449"/>
      <c r="AI8" s="449"/>
      <c r="AJ8" s="449"/>
      <c r="AK8" s="449"/>
      <c r="AL8" s="449"/>
      <c r="AM8" s="449"/>
      <c r="AN8" s="449"/>
      <c r="AO8" s="449"/>
      <c r="AP8" s="449"/>
      <c r="AQ8" s="163"/>
      <c r="AR8" s="163"/>
      <c r="AS8" s="163"/>
      <c r="AT8" s="163"/>
      <c r="AU8" s="163"/>
      <c r="AV8" s="149"/>
      <c r="AW8" s="150"/>
      <c r="AX8" s="150"/>
      <c r="AY8" s="160">
        <f>IF(AD17="",1,0)</f>
        <v>0</v>
      </c>
      <c r="AZ8" s="151" t="s">
        <v>97</v>
      </c>
      <c r="BA8" s="151">
        <v>1995</v>
      </c>
      <c r="BB8" s="151"/>
      <c r="BC8" s="150" t="str">
        <f>VLOOKUP(BD8,aggiornamenti!A:C,3,0)</f>
        <v>BETA VOLLEY</v>
      </c>
      <c r="BD8" s="150">
        <v>1006</v>
      </c>
      <c r="BE8" s="150" t="str">
        <f>IFERROR(VLOOKUP(BD8,aggiornamenti!A:F,5,0)&amp;" - "&amp;VLOOKUP(BD8,aggiornamenti!A:F,6,0),"")</f>
        <v>Istituto "Liceo Cornaro" - Via Landucci - Padova</v>
      </c>
      <c r="BF8" s="150" t="str">
        <f>VLOOKUP(BD8,aggiornamenti!A:C,2,0)</f>
        <v>GRUPPO SPORTIVO BETA ASD</v>
      </c>
    </row>
    <row r="9" spans="1:58" ht="15.95" customHeight="1">
      <c r="A9" s="221"/>
      <c r="B9" s="186"/>
      <c r="C9" s="157"/>
      <c r="D9" s="192"/>
      <c r="E9" s="263" t="str">
        <f>IF(AZ3=1,"BONIFICO BANCARIO","")</f>
        <v/>
      </c>
      <c r="F9" s="264"/>
      <c r="G9" s="264"/>
      <c r="H9" s="264"/>
      <c r="I9" s="264"/>
      <c r="J9" s="265"/>
      <c r="K9" s="265"/>
      <c r="L9" s="265"/>
      <c r="M9" s="266" t="str">
        <f>IF(AZ3=1,"Importo","")</f>
        <v/>
      </c>
      <c r="N9" s="507"/>
      <c r="O9" s="507"/>
      <c r="P9" s="507"/>
      <c r="Q9" s="507"/>
      <c r="R9" s="507"/>
      <c r="S9" s="267"/>
      <c r="T9" s="157"/>
      <c r="U9" s="159"/>
      <c r="V9" s="490"/>
      <c r="W9" s="149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164"/>
      <c r="AV9" s="164"/>
      <c r="AW9" s="150"/>
      <c r="AX9" s="150"/>
      <c r="AY9" s="160">
        <f>IF(AD19="",1,0)</f>
        <v>1</v>
      </c>
      <c r="AZ9" s="151" t="s">
        <v>98</v>
      </c>
      <c r="BA9" s="151">
        <v>1994</v>
      </c>
      <c r="BB9" s="151"/>
      <c r="BC9" s="150" t="str">
        <f>VLOOKUP(BD9,aggiornamenti!A:C,3,0)</f>
        <v>BKR</v>
      </c>
      <c r="BD9" s="150">
        <v>1007</v>
      </c>
      <c r="BE9" s="150" t="str">
        <f>IFERROR(VLOOKUP(BD9,aggiornamenti!A:F,5,0)&amp;" - "&amp;VLOOKUP(BD9,aggiornamenti!A:F,6,0),"")</f>
        <v>Pala UISP "Ilaria Alpi" - Via Lucca, 48 - Padova</v>
      </c>
      <c r="BF9" s="150" t="str">
        <f>VLOOKUP(BD9,aggiornamenti!A:C,2,0)</f>
        <v>A.S.D. SPORTIVA MENTE</v>
      </c>
    </row>
    <row r="10" spans="1:58" ht="15.95" customHeight="1" thickBot="1">
      <c r="A10" s="221"/>
      <c r="B10" s="186"/>
      <c r="C10" s="157"/>
      <c r="D10" s="192"/>
      <c r="E10" s="268"/>
      <c r="F10" s="269"/>
      <c r="G10" s="269"/>
      <c r="H10" s="269"/>
      <c r="I10" s="269"/>
      <c r="J10" s="269"/>
      <c r="K10" s="269"/>
      <c r="L10" s="269"/>
      <c r="M10" s="270" t="str">
        <f>IF(AZ3=1,"Data","")</f>
        <v/>
      </c>
      <c r="N10" s="510"/>
      <c r="O10" s="510"/>
      <c r="P10" s="510"/>
      <c r="Q10" s="510"/>
      <c r="R10" s="510"/>
      <c r="S10" s="271"/>
      <c r="T10" s="157"/>
      <c r="U10" s="159"/>
      <c r="V10" s="490"/>
      <c r="W10" s="149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165"/>
      <c r="AW10" s="150"/>
      <c r="AX10" s="150"/>
      <c r="AY10" s="160" t="e">
        <f>IF(AD25="",1,0)</f>
        <v>#N/A</v>
      </c>
      <c r="AZ10" s="151" t="s">
        <v>99</v>
      </c>
      <c r="BA10" s="151">
        <v>1993</v>
      </c>
      <c r="BB10" s="151"/>
      <c r="BC10" s="150" t="str">
        <f>VLOOKUP(BD10,aggiornamenti!A:C,3,0)</f>
        <v>BLACK MONKEY</v>
      </c>
      <c r="BD10" s="150">
        <v>1008</v>
      </c>
      <c r="BE10" s="150" t="str">
        <f>IFERROR(VLOOKUP(BD10,aggiornamenti!A:F,5,0)&amp;" - "&amp;VLOOKUP(BD10,aggiornamenti!A:F,6,0),"")</f>
        <v>Palestra Don Bosco - Via R. Baden Powell 7 - Camposampiero (Pd)</v>
      </c>
      <c r="BF10" s="150" t="str">
        <f>VLOOKUP(BD10,aggiornamenti!A:C,2,0)</f>
        <v xml:space="preserve"> ASD MONKEYSPORT</v>
      </c>
    </row>
    <row r="11" spans="1:58" ht="15.95" customHeight="1">
      <c r="A11" s="221"/>
      <c r="B11" s="212"/>
      <c r="C11" s="215"/>
      <c r="D11" s="215"/>
      <c r="E11" s="215"/>
      <c r="F11" s="215"/>
      <c r="G11" s="215"/>
      <c r="H11" s="212"/>
      <c r="I11" s="212"/>
      <c r="J11" s="212"/>
      <c r="K11" s="212"/>
      <c r="L11" s="212"/>
      <c r="M11" s="212"/>
      <c r="N11" s="212"/>
      <c r="O11" s="212"/>
      <c r="P11" s="212"/>
      <c r="Q11" s="212"/>
      <c r="R11" s="212"/>
      <c r="S11" s="212"/>
      <c r="T11" s="157"/>
      <c r="U11" s="159"/>
      <c r="V11" s="490"/>
      <c r="W11" s="149"/>
      <c r="X11" s="486" t="s">
        <v>101</v>
      </c>
      <c r="Y11" s="486"/>
      <c r="Z11" s="486"/>
      <c r="AA11" s="486"/>
      <c r="AB11" s="486"/>
      <c r="AC11" s="451" t="str">
        <f>IF(E2="","",IFERROR(UPPER(VLOOKUP(AD13,$BC:$BF,4,0)),UPPER(BB3)))</f>
        <v/>
      </c>
      <c r="AD11" s="451"/>
      <c r="AE11" s="451"/>
      <c r="AF11" s="451"/>
      <c r="AG11" s="451"/>
      <c r="AH11" s="451"/>
      <c r="AI11" s="451"/>
      <c r="AJ11" s="451"/>
      <c r="AK11" s="451"/>
      <c r="AL11" s="451"/>
      <c r="AM11" s="451"/>
      <c r="AN11" s="451"/>
      <c r="AO11" s="451"/>
      <c r="AP11" s="451"/>
      <c r="AQ11" s="451"/>
      <c r="AR11" s="451"/>
      <c r="AS11" s="451"/>
      <c r="AT11" s="451"/>
      <c r="AU11" s="451"/>
      <c r="AV11" s="167"/>
      <c r="AW11" s="150"/>
      <c r="AX11" s="150"/>
      <c r="AY11" s="160">
        <f>IF(AO25="",1,0)</f>
        <v>1</v>
      </c>
      <c r="AZ11" s="151" t="s">
        <v>102</v>
      </c>
      <c r="BA11" s="151">
        <v>1992</v>
      </c>
      <c r="BB11" s="151"/>
      <c r="BC11" s="150" t="str">
        <f>VLOOKUP(BD11,aggiornamenti!A:C,3,0)</f>
        <v>ESTABLUE</v>
      </c>
      <c r="BD11" s="150">
        <v>1009</v>
      </c>
      <c r="BE11" s="150" t="str">
        <f>IFERROR(VLOOKUP(BD11,aggiornamenti!A:F,5,0)&amp;" - "&amp;VLOOKUP(BD11,aggiornamenti!A:F,6,0),"")</f>
        <v>I.T.S. "Girardi" - Via Kennedy - Cittadella (Pd)</v>
      </c>
      <c r="BF11" s="150" t="str">
        <f>VLOOKUP(BD11,aggiornamenti!A:C,2,0)</f>
        <v>A.S.D. ESTAVOLLEY</v>
      </c>
    </row>
    <row r="12" spans="1:58" ht="15.95" customHeight="1" thickBot="1">
      <c r="A12" s="221"/>
      <c r="B12" s="191"/>
      <c r="C12" s="191"/>
      <c r="D12" s="191"/>
      <c r="E12" s="191"/>
      <c r="F12" s="191"/>
      <c r="G12" s="191"/>
      <c r="H12" s="191"/>
      <c r="I12" s="191"/>
      <c r="J12" s="191"/>
      <c r="K12" s="191"/>
      <c r="L12" s="191"/>
      <c r="M12" s="191"/>
      <c r="N12" s="191"/>
      <c r="O12" s="191"/>
      <c r="P12" s="191"/>
      <c r="Q12" s="191"/>
      <c r="R12" s="191"/>
      <c r="S12" s="191"/>
      <c r="T12" s="191"/>
      <c r="U12" s="159"/>
      <c r="V12" s="490"/>
      <c r="W12" s="149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168"/>
      <c r="AV12" s="168"/>
      <c r="AW12" s="150"/>
      <c r="AX12" s="150"/>
      <c r="AY12" s="160">
        <f>IF(AA27="",1,0)</f>
        <v>1</v>
      </c>
      <c r="AZ12" s="151" t="s">
        <v>103</v>
      </c>
      <c r="BA12" s="151">
        <v>1991</v>
      </c>
      <c r="BB12" s="151" t="s">
        <v>128</v>
      </c>
      <c r="BC12" s="150" t="str">
        <f>VLOOKUP(BD12,aggiornamenti!A:C,3,0)</f>
        <v>ESTAVOLLEY</v>
      </c>
      <c r="BD12" s="150">
        <v>1010</v>
      </c>
      <c r="BE12" s="150" t="str">
        <f>IFERROR(VLOOKUP(BD12,aggiornamenti!A:F,5,0)&amp;" - "&amp;VLOOKUP(BD12,aggiornamenti!A:F,6,0),"")</f>
        <v>I.T.S. "Girardi" - Via Kennedy - Cittadella (Pd)</v>
      </c>
      <c r="BF12" s="150" t="str">
        <f>VLOOKUP(BD12,aggiornamenti!A:C,2,0)</f>
        <v>A.S.D. ESTAVOLLEY</v>
      </c>
    </row>
    <row r="13" spans="1:58" ht="15.95" customHeight="1" thickTop="1" thickBot="1">
      <c r="A13" s="221"/>
      <c r="B13" s="157"/>
      <c r="C13" s="463" t="s">
        <v>108</v>
      </c>
      <c r="D13" s="464"/>
      <c r="E13" s="464"/>
      <c r="F13" s="464"/>
      <c r="G13" s="464"/>
      <c r="H13" s="464"/>
      <c r="I13" s="464"/>
      <c r="J13" s="464"/>
      <c r="K13" s="464"/>
      <c r="L13" s="464"/>
      <c r="M13" s="464"/>
      <c r="N13" s="464"/>
      <c r="O13" s="464"/>
      <c r="P13" s="464"/>
      <c r="Q13" s="464"/>
      <c r="R13" s="464"/>
      <c r="S13" s="464"/>
      <c r="T13" s="465"/>
      <c r="U13" s="159"/>
      <c r="V13" s="490"/>
      <c r="W13" s="149"/>
      <c r="X13" s="149" t="s">
        <v>104</v>
      </c>
      <c r="Y13" s="165"/>
      <c r="Z13" s="165"/>
      <c r="AA13" s="165"/>
      <c r="AB13" s="4"/>
      <c r="AC13" s="4"/>
      <c r="AD13" s="451" t="str">
        <f>IF(BB3="","",UPPER(BB3))</f>
        <v/>
      </c>
      <c r="AE13" s="451"/>
      <c r="AF13" s="451"/>
      <c r="AG13" s="451"/>
      <c r="AH13" s="451"/>
      <c r="AI13" s="451"/>
      <c r="AJ13" s="451"/>
      <c r="AK13" s="451"/>
      <c r="AL13" s="451"/>
      <c r="AM13" s="451"/>
      <c r="AN13" s="451"/>
      <c r="AO13" s="451"/>
      <c r="AP13" s="451"/>
      <c r="AQ13" s="451"/>
      <c r="AR13" s="451"/>
      <c r="AS13" s="451"/>
      <c r="AT13" s="451"/>
      <c r="AU13" s="451"/>
      <c r="AV13" s="170"/>
      <c r="AW13" s="150"/>
      <c r="AX13" s="150"/>
      <c r="AY13" s="160">
        <f>IF(AF40="",1,0)</f>
        <v>1</v>
      </c>
      <c r="AZ13" s="151" t="s">
        <v>105</v>
      </c>
      <c r="BA13" s="151">
        <v>1990</v>
      </c>
      <c r="BB13" s="151" t="str">
        <f>IFERROR(VLOOKUP(E2,aggiornamenti!A:F,5,0),"Inserire numero gara")</f>
        <v>Inserire numero gara</v>
      </c>
      <c r="BC13" s="150" t="str">
        <f>VLOOKUP(BD13,aggiornamenti!A:C,3,0)</f>
        <v>FENIX</v>
      </c>
      <c r="BD13" s="150">
        <v>1011</v>
      </c>
      <c r="BE13" s="150" t="str">
        <f>IFERROR(VLOOKUP(BD13,aggiornamenti!A:F,5,0)&amp;" - "&amp;VLOOKUP(BD13,aggiornamenti!A:F,6,0),"")</f>
        <v>Scuola Media St. J.F. Kennedy - Piazza Martiri, 14 - Santa Giustina In Colle (PD)</v>
      </c>
      <c r="BF13" s="150" t="str">
        <f>VLOOKUP(BD13,aggiornamenti!A:C,2,0)</f>
        <v>A.S.D. MARSANGO 2012</v>
      </c>
    </row>
    <row r="14" spans="1:58" ht="15.95" customHeight="1" thickTop="1">
      <c r="A14" s="221"/>
      <c r="B14" s="157"/>
      <c r="C14" s="197"/>
      <c r="D14" s="157"/>
      <c r="E14" s="157"/>
      <c r="F14" s="157"/>
      <c r="G14" s="213" t="s">
        <v>96</v>
      </c>
      <c r="H14" s="213"/>
      <c r="I14" s="213"/>
      <c r="J14" s="213"/>
      <c r="K14" s="213"/>
      <c r="L14" s="213"/>
      <c r="M14" s="213"/>
      <c r="N14" s="213"/>
      <c r="O14" s="213"/>
      <c r="P14" s="157"/>
      <c r="Q14" s="157"/>
      <c r="R14" s="157"/>
      <c r="S14" s="157"/>
      <c r="T14" s="157"/>
      <c r="U14" s="159"/>
      <c r="V14" s="490"/>
      <c r="W14" s="149"/>
      <c r="X14" s="171"/>
      <c r="Y14" s="171"/>
      <c r="Z14" s="171"/>
      <c r="AA14" s="171"/>
      <c r="AB14" s="171"/>
      <c r="AC14" s="171"/>
      <c r="AD14" s="171"/>
      <c r="AE14" s="171"/>
      <c r="AF14" s="171"/>
      <c r="AG14" s="171"/>
      <c r="AH14" s="171"/>
      <c r="AI14" s="171"/>
      <c r="AJ14" s="171"/>
      <c r="AK14" s="171"/>
      <c r="AL14" s="171"/>
      <c r="AM14" s="171"/>
      <c r="AN14" s="171"/>
      <c r="AO14" s="171"/>
      <c r="AP14" s="171"/>
      <c r="AQ14" s="171"/>
      <c r="AR14" s="171"/>
      <c r="AS14" s="171"/>
      <c r="AT14" s="171"/>
      <c r="AU14" s="171"/>
      <c r="AV14" s="149"/>
      <c r="AW14" s="150"/>
      <c r="AX14" s="150"/>
      <c r="AY14" s="160">
        <f>IF(AF41="",1,0)</f>
        <v>1</v>
      </c>
      <c r="AZ14" s="151" t="s">
        <v>106</v>
      </c>
      <c r="BA14" s="151">
        <v>1989</v>
      </c>
      <c r="BB14" s="151" t="str">
        <f>IFERROR(VLOOKUP(E2,aggiornamenti!A:F,6,0),"")</f>
        <v/>
      </c>
      <c r="BC14" s="150" t="str">
        <f>VLOOKUP(BD14,aggiornamenti!A:C,3,0)</f>
        <v>FROGS VOLLEY</v>
      </c>
      <c r="BD14" s="150">
        <v>1012</v>
      </c>
      <c r="BE14" s="150" t="str">
        <f>IFERROR(VLOOKUP(BD14,aggiornamenti!A:F,5,0)&amp;" - "&amp;VLOOKUP(BD14,aggiornamenti!A:F,6,0),"")</f>
        <v>Palestra "Villaggio S. Antonio" - Via Cappello - Noventa Padovana (Pd)</v>
      </c>
      <c r="BF14" s="150" t="str">
        <f>VLOOKUP(BD14,aggiornamenti!A:C,2,0)</f>
        <v>POLISPORTIVA IFROGS A.S.D.</v>
      </c>
    </row>
    <row r="15" spans="1:58" ht="15.95" customHeight="1">
      <c r="A15" s="221"/>
      <c r="B15" s="162"/>
      <c r="C15" s="184"/>
      <c r="D15" s="215" t="str">
        <f>IF(BB16=TRUE,"sì","no")</f>
        <v>no</v>
      </c>
      <c r="E15" s="215" t="s">
        <v>0</v>
      </c>
      <c r="F15" s="182"/>
      <c r="G15" s="508">
        <v>44783</v>
      </c>
      <c r="H15" s="508"/>
      <c r="I15" s="508"/>
      <c r="J15" s="508"/>
      <c r="K15" s="157"/>
      <c r="L15" s="157"/>
      <c r="M15" s="157"/>
      <c r="N15" s="157"/>
      <c r="O15" s="157"/>
      <c r="P15" s="157"/>
      <c r="Q15" s="157"/>
      <c r="R15" s="157"/>
      <c r="S15" s="157"/>
      <c r="T15" s="157"/>
      <c r="U15" s="159"/>
      <c r="V15" s="490"/>
      <c r="W15" s="149"/>
      <c r="X15" s="173" t="s">
        <v>61</v>
      </c>
      <c r="Y15" s="174"/>
      <c r="Z15" s="488" t="str">
        <f>IF(E2="","",E2)</f>
        <v/>
      </c>
      <c r="AA15" s="488"/>
      <c r="AB15" s="175"/>
      <c r="AC15" s="175"/>
      <c r="AD15" s="176" t="str">
        <f>IF(AY3=1,"Data pre-calendario","Data calendario")</f>
        <v>Data pre-calendario</v>
      </c>
      <c r="AE15" s="177"/>
      <c r="AF15" s="149"/>
      <c r="AG15" s="149"/>
      <c r="AH15" s="149"/>
      <c r="AI15" s="454" t="e">
        <f>VLOOKUP(E2,aggiornamenti!A:C,3,0)</f>
        <v>#N/A</v>
      </c>
      <c r="AJ15" s="454"/>
      <c r="AK15" s="454"/>
      <c r="AL15" s="454"/>
      <c r="AM15" s="454"/>
      <c r="AN15" s="4"/>
      <c r="AO15" s="4"/>
      <c r="AP15" s="201" t="s">
        <v>125</v>
      </c>
      <c r="AQ15" s="487" t="str">
        <f>IF(E2="","",(VLOOKUP(E2,aggiornamenti!$A:$G,4,0)))</f>
        <v/>
      </c>
      <c r="AR15" s="487"/>
      <c r="AS15" s="487"/>
      <c r="AT15" s="214"/>
      <c r="AU15" s="171"/>
      <c r="AV15" s="149"/>
      <c r="AW15" s="150"/>
      <c r="AX15" s="150"/>
      <c r="AY15" s="160">
        <f>IF(AF42="",1,0)</f>
        <v>1</v>
      </c>
      <c r="AZ15" s="151" t="s">
        <v>107</v>
      </c>
      <c r="BA15" s="151">
        <v>1988</v>
      </c>
      <c r="BB15" s="151"/>
      <c r="BC15" s="150" t="str">
        <f>VLOOKUP(BD15,aggiornamenti!A:C,3,0)</f>
        <v>GINETTI</v>
      </c>
      <c r="BD15" s="150">
        <v>1013</v>
      </c>
      <c r="BE15" s="150" t="str">
        <f>IFERROR(VLOOKUP(BD15,aggiornamenti!A:F,5,0)&amp;" - "&amp;VLOOKUP(BD15,aggiornamenti!A:F,6,0),"")</f>
        <v>Scuola D. Valeri - ingresso Via Majorana - Campolongo Maggiore (Ve)</v>
      </c>
      <c r="BF15" s="150" t="str">
        <f>VLOOKUP(BD15,aggiornamenti!A:C,2,0)</f>
        <v>ARCI UISP G. DI VITTORIO ASD APS</v>
      </c>
    </row>
    <row r="16" spans="1:58" ht="15.95" customHeight="1">
      <c r="A16" s="221"/>
      <c r="B16" s="162"/>
      <c r="C16" s="216"/>
      <c r="D16" s="215" t="str">
        <f>IF(BB17=TRUE,"sì","no")</f>
        <v>no</v>
      </c>
      <c r="E16" s="212" t="s">
        <v>110</v>
      </c>
      <c r="F16" s="182"/>
      <c r="G16" s="509" t="s">
        <v>120</v>
      </c>
      <c r="H16" s="509"/>
      <c r="I16" s="509"/>
      <c r="J16" s="509"/>
      <c r="K16" s="157"/>
      <c r="L16" s="157"/>
      <c r="M16" s="157"/>
      <c r="N16" s="157"/>
      <c r="O16" s="157"/>
      <c r="P16" s="157"/>
      <c r="Q16" s="157"/>
      <c r="R16" s="157"/>
      <c r="S16" s="157"/>
      <c r="T16" s="157"/>
      <c r="U16" s="159"/>
      <c r="V16" s="490"/>
      <c r="W16" s="149"/>
      <c r="X16" s="4"/>
      <c r="Y16" s="163"/>
      <c r="Z16" s="163"/>
      <c r="AA16" s="163"/>
      <c r="AB16" s="163"/>
      <c r="AC16" s="163"/>
      <c r="AD16" s="163"/>
      <c r="AE16" s="163"/>
      <c r="AF16" s="163"/>
      <c r="AG16" s="163"/>
      <c r="AH16" s="163"/>
      <c r="AI16" s="163"/>
      <c r="AJ16" s="163"/>
      <c r="AK16" s="163"/>
      <c r="AL16" s="163"/>
      <c r="AM16" s="163"/>
      <c r="AN16" s="163"/>
      <c r="AO16" s="163"/>
      <c r="AP16" s="163"/>
      <c r="AQ16" s="163"/>
      <c r="AR16" s="163"/>
      <c r="AS16" s="163"/>
      <c r="AT16" s="163"/>
      <c r="AU16" s="171"/>
      <c r="AV16" s="149"/>
      <c r="AW16" s="150"/>
      <c r="AX16" s="150"/>
      <c r="AY16" s="160"/>
      <c r="AZ16" s="151"/>
      <c r="BA16" s="151">
        <v>1987</v>
      </c>
      <c r="BB16" s="178" t="b">
        <v>0</v>
      </c>
      <c r="BC16" s="150" t="str">
        <f>VLOOKUP(BD16,aggiornamenti!A:C,3,0)</f>
        <v>GLI ANTENATI</v>
      </c>
      <c r="BD16" s="150">
        <v>1014</v>
      </c>
      <c r="BE16" s="150" t="str">
        <f>IFERROR(VLOOKUP(BD16,aggiornamenti!A:F,5,0)&amp;" - "&amp;VLOOKUP(BD16,aggiornamenti!A:F,6,0),"")</f>
        <v>Scuola M. "N. Copernico" - Via Bartolo Longo - Padova</v>
      </c>
      <c r="BF16" s="150" t="str">
        <f>VLOOKUP(BD16,aggiornamenti!A:C,2,0)</f>
        <v>POLISPORTIVA UISP BRENTA 3</v>
      </c>
    </row>
    <row r="17" spans="1:58" ht="15.95" customHeight="1" thickBot="1">
      <c r="A17" s="221"/>
      <c r="B17" s="162"/>
      <c r="C17" s="184"/>
      <c r="D17" s="215" t="str">
        <f>IF(BB18=TRUE,"sì","no")</f>
        <v>no</v>
      </c>
      <c r="E17" s="212" t="s">
        <v>13</v>
      </c>
      <c r="F17" s="212"/>
      <c r="G17" s="180"/>
      <c r="H17" s="191"/>
      <c r="I17" s="191"/>
      <c r="J17" s="191"/>
      <c r="K17" s="191"/>
      <c r="L17" s="191"/>
      <c r="M17" s="157"/>
      <c r="N17" s="157"/>
      <c r="O17" s="157"/>
      <c r="P17" s="157"/>
      <c r="Q17" s="157"/>
      <c r="R17" s="157"/>
      <c r="S17" s="157"/>
      <c r="T17" s="157"/>
      <c r="U17" s="159"/>
      <c r="V17" s="490"/>
      <c r="W17" s="149"/>
      <c r="X17" s="176" t="s">
        <v>109</v>
      </c>
      <c r="Y17" s="4"/>
      <c r="Z17" s="4"/>
      <c r="AA17" s="4"/>
      <c r="AB17" s="4"/>
      <c r="AC17" s="4"/>
      <c r="AD17" s="450" t="str">
        <f>BB13</f>
        <v>Inserire numero gara</v>
      </c>
      <c r="AE17" s="450"/>
      <c r="AF17" s="450"/>
      <c r="AG17" s="450"/>
      <c r="AH17" s="450"/>
      <c r="AI17" s="450"/>
      <c r="AJ17" s="450"/>
      <c r="AK17" s="450"/>
      <c r="AL17" s="450"/>
      <c r="AM17" s="450"/>
      <c r="AN17" s="450"/>
      <c r="AO17" s="450"/>
      <c r="AP17" s="450"/>
      <c r="AQ17" s="450"/>
      <c r="AR17" s="450"/>
      <c r="AS17" s="450"/>
      <c r="AT17" s="450"/>
      <c r="AU17" s="450"/>
      <c r="AV17" s="149"/>
      <c r="AW17" s="150"/>
      <c r="AX17" s="150"/>
      <c r="AY17" s="160"/>
      <c r="AZ17" s="151"/>
      <c r="BA17" s="151">
        <v>1986</v>
      </c>
      <c r="BB17" s="178" t="b">
        <v>0</v>
      </c>
      <c r="BC17" s="150" t="str">
        <f>VLOOKUP(BD17,aggiornamenti!A:C,3,0)</f>
        <v>HORNETS ALBATROSLIVE</v>
      </c>
      <c r="BD17" s="150">
        <v>1015</v>
      </c>
      <c r="BE17" s="150" t="str">
        <f>IFERROR(VLOOKUP(BD17,aggiornamenti!A:F,5,0)&amp;" - "&amp;VLOOKUP(BD17,aggiornamenti!A:F,6,0),"")</f>
        <v>Palestra "Ruzzante" - Via Mezzavia, 5 - Montegrotto Terme (Pd)</v>
      </c>
      <c r="BF17" s="150" t="str">
        <f>VLOOKUP(BD17,aggiornamenti!A:C,2,0)</f>
        <v>A.S.D. ALBATROSLIVE</v>
      </c>
    </row>
    <row r="18" spans="1:58" ht="15.95" customHeight="1" thickBot="1">
      <c r="A18" s="221"/>
      <c r="B18" s="162"/>
      <c r="C18" s="217"/>
      <c r="D18" s="472" t="s">
        <v>268</v>
      </c>
      <c r="E18" s="473"/>
      <c r="F18" s="473"/>
      <c r="G18" s="473"/>
      <c r="H18" s="473"/>
      <c r="I18" s="473"/>
      <c r="J18" s="473"/>
      <c r="K18" s="473"/>
      <c r="L18" s="473"/>
      <c r="M18" s="473"/>
      <c r="N18" s="473"/>
      <c r="O18" s="473"/>
      <c r="P18" s="473"/>
      <c r="Q18" s="473"/>
      <c r="R18" s="473"/>
      <c r="S18" s="473"/>
      <c r="T18" s="474"/>
      <c r="U18" s="159"/>
      <c r="V18" s="490"/>
      <c r="W18" s="149"/>
      <c r="X18" s="168"/>
      <c r="Y18" s="181"/>
      <c r="Z18" s="181"/>
      <c r="AA18" s="181"/>
      <c r="AB18" s="181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149"/>
      <c r="AW18" s="150"/>
      <c r="AX18" s="150"/>
      <c r="AY18" s="160"/>
      <c r="AZ18" s="151"/>
      <c r="BA18" s="151">
        <v>1985</v>
      </c>
      <c r="BB18" s="178" t="b">
        <v>0</v>
      </c>
      <c r="BC18" s="150" t="str">
        <f>VLOOKUP(BD18,aggiornamenti!A:C,3,0)</f>
        <v>OFFICINA DEL VOLLEY</v>
      </c>
      <c r="BD18" s="150">
        <v>1016</v>
      </c>
      <c r="BE18" s="150" t="str">
        <f>IFERROR(VLOOKUP(BD18,aggiornamenti!A:F,5,0)&amp;" - "&amp;VLOOKUP(BD18,aggiornamenti!A:F,6,0),"")</f>
        <v>Palestra Scuole Medie - Via Sansovino - Ponte San Nicolò (Pd)</v>
      </c>
      <c r="BF18" s="150" t="str">
        <f>VLOOKUP(BD18,aggiornamenti!A:C,2,0)</f>
        <v>OFFICINA DEL VOLLEY</v>
      </c>
    </row>
    <row r="19" spans="1:58" ht="15.95" customHeight="1" thickBot="1">
      <c r="A19" s="221"/>
      <c r="B19" s="172"/>
      <c r="C19" s="184"/>
      <c r="D19" s="166"/>
      <c r="E19" s="166"/>
      <c r="F19" s="166"/>
      <c r="G19" s="180"/>
      <c r="H19" s="191"/>
      <c r="I19" s="191"/>
      <c r="J19" s="191"/>
      <c r="K19" s="191"/>
      <c r="L19" s="191"/>
      <c r="M19" s="157"/>
      <c r="N19" s="157"/>
      <c r="O19" s="157"/>
      <c r="P19" s="157"/>
      <c r="Q19" s="157"/>
      <c r="R19" s="157"/>
      <c r="S19" s="157"/>
      <c r="T19" s="157"/>
      <c r="U19" s="159"/>
      <c r="V19" s="490"/>
      <c r="W19" s="149"/>
      <c r="X19" s="176" t="s">
        <v>112</v>
      </c>
      <c r="Y19" s="177"/>
      <c r="Z19" s="177"/>
      <c r="AA19" s="177"/>
      <c r="AB19" s="177"/>
      <c r="AC19" s="4"/>
      <c r="AD19" s="450" t="str">
        <f>BB14</f>
        <v/>
      </c>
      <c r="AE19" s="450"/>
      <c r="AF19" s="450"/>
      <c r="AG19" s="450"/>
      <c r="AH19" s="450"/>
      <c r="AI19" s="450"/>
      <c r="AJ19" s="450"/>
      <c r="AK19" s="450"/>
      <c r="AL19" s="450"/>
      <c r="AM19" s="450"/>
      <c r="AN19" s="450"/>
      <c r="AO19" s="450"/>
      <c r="AP19" s="450"/>
      <c r="AQ19" s="450"/>
      <c r="AR19" s="450"/>
      <c r="AS19" s="450"/>
      <c r="AT19" s="450"/>
      <c r="AU19" s="450"/>
      <c r="AV19" s="149"/>
      <c r="AW19" s="150"/>
      <c r="AX19" s="150"/>
      <c r="AY19" s="160"/>
      <c r="AZ19" s="151"/>
      <c r="BA19" s="151">
        <v>1984</v>
      </c>
      <c r="BB19" s="151"/>
      <c r="BC19" s="150" t="str">
        <f>VLOOKUP(BD19,aggiornamenti!A:C,3,0)</f>
        <v>RAMBLA VOLLEY</v>
      </c>
      <c r="BD19" s="150">
        <v>1017</v>
      </c>
      <c r="BE19" s="150" t="str">
        <f>IFERROR(VLOOKUP(BD19,aggiornamenti!A:F,5,0)&amp;" - "&amp;VLOOKUP(BD19,aggiornamenti!A:F,6,0),"")</f>
        <v>Pal. Com.Marsango - Via A. De Gasperi - Marsango di Campo San Martino (Pd)</v>
      </c>
      <c r="BF19" s="150" t="str">
        <f>VLOOKUP(BD19,aggiornamenti!A:C,2,0)</f>
        <v>A.S.D. RAMBLA</v>
      </c>
    </row>
    <row r="20" spans="1:58" ht="15.95" customHeight="1">
      <c r="A20" s="221"/>
      <c r="B20" s="169"/>
      <c r="C20" s="475" t="s">
        <v>114</v>
      </c>
      <c r="D20" s="476"/>
      <c r="E20" s="477"/>
      <c r="F20" s="478"/>
      <c r="G20" s="478"/>
      <c r="H20" s="478"/>
      <c r="I20" s="478"/>
      <c r="J20" s="478"/>
      <c r="K20" s="478"/>
      <c r="L20" s="478"/>
      <c r="M20" s="478"/>
      <c r="N20" s="478"/>
      <c r="O20" s="478"/>
      <c r="P20" s="478"/>
      <c r="Q20" s="478"/>
      <c r="R20" s="478"/>
      <c r="S20" s="478"/>
      <c r="T20" s="479"/>
      <c r="U20" s="159"/>
      <c r="V20" s="490"/>
      <c r="W20" s="149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176"/>
      <c r="AV20" s="149"/>
      <c r="AW20" s="150"/>
      <c r="AX20" s="150"/>
      <c r="AY20" s="160"/>
      <c r="AZ20" s="151"/>
      <c r="BA20" s="151">
        <v>1983</v>
      </c>
      <c r="BB20" s="151"/>
      <c r="BC20" s="150" t="str">
        <f>VLOOKUP(BD20,aggiornamenti!A:C,3,0)</f>
        <v>RC VOLLEY PADOVA</v>
      </c>
      <c r="BD20" s="150">
        <v>1018</v>
      </c>
      <c r="BE20" s="150" t="str">
        <f>IFERROR(VLOOKUP(BD20,aggiornamenti!A:F,5,0)&amp;" - "&amp;VLOOKUP(BD20,aggiornamenti!A:F,6,0),"")</f>
        <v>Palestra Com. di Codiverno - Via Monte Cengio - Vigonza (Pd)</v>
      </c>
      <c r="BF20" s="150" t="str">
        <f>VLOOKUP(BD20,aggiornamenti!A:C,2,0)</f>
        <v>POLISPORTIVA TERGOLA ASD</v>
      </c>
    </row>
    <row r="21" spans="1:58" ht="15.95" customHeight="1">
      <c r="A21" s="221"/>
      <c r="B21" s="179"/>
      <c r="C21" s="183"/>
      <c r="D21" s="183"/>
      <c r="E21" s="480"/>
      <c r="F21" s="481"/>
      <c r="G21" s="481"/>
      <c r="H21" s="481"/>
      <c r="I21" s="481"/>
      <c r="J21" s="481"/>
      <c r="K21" s="481"/>
      <c r="L21" s="481"/>
      <c r="M21" s="481"/>
      <c r="N21" s="481"/>
      <c r="O21" s="481"/>
      <c r="P21" s="481"/>
      <c r="Q21" s="481"/>
      <c r="R21" s="481"/>
      <c r="S21" s="481"/>
      <c r="T21" s="482"/>
      <c r="U21" s="159"/>
      <c r="V21" s="490"/>
      <c r="W21" s="149"/>
      <c r="X21" s="447" t="s">
        <v>113</v>
      </c>
      <c r="Y21" s="447"/>
      <c r="Z21" s="447"/>
      <c r="AA21" s="447"/>
      <c r="AB21" s="447"/>
      <c r="AC21" s="447"/>
      <c r="AD21" s="447"/>
      <c r="AE21" s="447"/>
      <c r="AF21" s="447"/>
      <c r="AG21" s="447"/>
      <c r="AH21" s="447"/>
      <c r="AI21" s="447"/>
      <c r="AJ21" s="447"/>
      <c r="AK21" s="447"/>
      <c r="AL21" s="447"/>
      <c r="AM21" s="447"/>
      <c r="AN21" s="447"/>
      <c r="AO21" s="447"/>
      <c r="AP21" s="447"/>
      <c r="AQ21" s="447"/>
      <c r="AR21" s="447"/>
      <c r="AS21" s="447"/>
      <c r="AT21" s="447"/>
      <c r="AU21" s="185"/>
      <c r="AV21" s="149"/>
      <c r="AW21" s="150"/>
      <c r="AX21" s="150"/>
      <c r="AY21" s="160"/>
      <c r="AZ21" s="151"/>
      <c r="BA21" s="151">
        <v>1982</v>
      </c>
      <c r="BB21" s="151" t="str">
        <f>IF(Z15="","",IF(BB18=FALSE,VLOOKUP(Z15,aggiornamenti!A:H,7,0)&amp;" - "&amp;VLOOKUP(Z15,aggiornamenti!A:H,8,0),D18))</f>
        <v/>
      </c>
      <c r="BC21" s="150" t="str">
        <f>VLOOKUP(BD21,aggiornamenti!A:C,3,0)</f>
        <v>REAL PADOVA</v>
      </c>
      <c r="BD21" s="150">
        <v>1019</v>
      </c>
      <c r="BE21" s="150" t="str">
        <f>IFERROR(VLOOKUP(BD21,aggiornamenti!A:F,5,0)&amp;" - "&amp;VLOOKUP(BD21,aggiornamenti!A:F,6,0),"")</f>
        <v>Palestra "Vlacovich" - Via Vlacovich, 4 - Padova</v>
      </c>
      <c r="BF21" s="150" t="str">
        <f>VLOOKUP(BD21,aggiornamenti!A:C,2,0)</f>
        <v>A.S.D. REAL PADOVA</v>
      </c>
    </row>
    <row r="22" spans="1:58" ht="15.95" customHeight="1" thickBot="1">
      <c r="A22" s="221"/>
      <c r="B22" s="179"/>
      <c r="C22" s="189"/>
      <c r="D22" s="189"/>
      <c r="E22" s="483"/>
      <c r="F22" s="484"/>
      <c r="G22" s="484"/>
      <c r="H22" s="484"/>
      <c r="I22" s="484"/>
      <c r="J22" s="484"/>
      <c r="K22" s="484"/>
      <c r="L22" s="484"/>
      <c r="M22" s="484"/>
      <c r="N22" s="484"/>
      <c r="O22" s="484"/>
      <c r="P22" s="484"/>
      <c r="Q22" s="484"/>
      <c r="R22" s="484"/>
      <c r="S22" s="484"/>
      <c r="T22" s="485"/>
      <c r="U22" s="159"/>
      <c r="V22" s="490"/>
      <c r="W22" s="149"/>
      <c r="X22" s="447"/>
      <c r="Y22" s="447"/>
      <c r="Z22" s="447"/>
      <c r="AA22" s="447"/>
      <c r="AB22" s="447"/>
      <c r="AC22" s="447"/>
      <c r="AD22" s="447"/>
      <c r="AE22" s="447"/>
      <c r="AF22" s="447"/>
      <c r="AG22" s="447"/>
      <c r="AH22" s="447"/>
      <c r="AI22" s="447"/>
      <c r="AJ22" s="447"/>
      <c r="AK22" s="447"/>
      <c r="AL22" s="447"/>
      <c r="AM22" s="447"/>
      <c r="AN22" s="447"/>
      <c r="AO22" s="447"/>
      <c r="AP22" s="447"/>
      <c r="AQ22" s="447"/>
      <c r="AR22" s="447"/>
      <c r="AS22" s="447"/>
      <c r="AT22" s="447"/>
      <c r="AU22" s="185"/>
      <c r="AV22" s="149"/>
      <c r="AW22" s="150"/>
      <c r="AX22" s="150"/>
      <c r="AY22" s="160"/>
      <c r="AZ22" s="151" t="e">
        <v>#REF!</v>
      </c>
      <c r="BA22" s="151">
        <v>1981</v>
      </c>
      <c r="BB22" s="151"/>
      <c r="BC22" s="150" t="str">
        <f>VLOOKUP(BD22,aggiornamenti!A:C,3,0)</f>
        <v>RED MONKEY</v>
      </c>
      <c r="BD22" s="150">
        <v>1020</v>
      </c>
      <c r="BE22" s="150" t="str">
        <f>IFERROR(VLOOKUP(BD22,aggiornamenti!A:F,5,0)&amp;" - "&amp;VLOOKUP(BD22,aggiornamenti!A:F,6,0),"")</f>
        <v>Palestra Scuola Secondaria "A. Canova" - Via A. Palladio, 36 - Loreggia (Pd)</v>
      </c>
      <c r="BF22" s="150" t="str">
        <f>VLOOKUP(BD22,aggiornamenti!A:C,2,0)</f>
        <v xml:space="preserve"> ASD MONKEYSPORT</v>
      </c>
    </row>
    <row r="23" spans="1:58" ht="15.95" customHeight="1" thickBot="1">
      <c r="A23" s="221"/>
      <c r="B23" s="191"/>
      <c r="C23" s="191"/>
      <c r="D23" s="191"/>
      <c r="E23" s="191"/>
      <c r="F23" s="191"/>
      <c r="G23" s="191"/>
      <c r="H23" s="191"/>
      <c r="I23" s="191"/>
      <c r="J23" s="191"/>
      <c r="K23" s="191"/>
      <c r="L23" s="191"/>
      <c r="M23" s="191"/>
      <c r="N23" s="191"/>
      <c r="O23" s="191"/>
      <c r="P23" s="191"/>
      <c r="Q23" s="191"/>
      <c r="R23" s="191"/>
      <c r="S23" s="191"/>
      <c r="T23" s="191"/>
      <c r="U23" s="159"/>
      <c r="V23" s="490"/>
      <c r="W23" s="149"/>
      <c r="X23" s="447"/>
      <c r="Y23" s="447"/>
      <c r="Z23" s="447"/>
      <c r="AA23" s="447"/>
      <c r="AB23" s="447"/>
      <c r="AC23" s="447"/>
      <c r="AD23" s="447"/>
      <c r="AE23" s="447"/>
      <c r="AF23" s="447"/>
      <c r="AG23" s="447"/>
      <c r="AH23" s="447"/>
      <c r="AI23" s="447"/>
      <c r="AJ23" s="447"/>
      <c r="AK23" s="447"/>
      <c r="AL23" s="447"/>
      <c r="AM23" s="447"/>
      <c r="AN23" s="447"/>
      <c r="AO23" s="447"/>
      <c r="AP23" s="447"/>
      <c r="AQ23" s="447"/>
      <c r="AR23" s="447"/>
      <c r="AS23" s="447"/>
      <c r="AT23" s="447"/>
      <c r="AU23" s="185"/>
      <c r="AV23" s="149"/>
      <c r="AW23" s="150"/>
      <c r="AX23" s="150"/>
      <c r="AY23" s="160"/>
      <c r="AZ23" s="151" t="e">
        <v>#REF!</v>
      </c>
      <c r="BA23" s="151">
        <v>1980</v>
      </c>
      <c r="BB23" s="151"/>
      <c r="BC23" s="150" t="str">
        <f>VLOOKUP(BD23,aggiornamenti!A:C,3,0)</f>
        <v>SAN PRECARIO VOLLEY</v>
      </c>
      <c r="BD23" s="150">
        <v>1021</v>
      </c>
      <c r="BE23" s="150" t="str">
        <f>IFERROR(VLOOKUP(BD23,aggiornamenti!A:F,5,0)&amp;" - "&amp;VLOOKUP(BD23,aggiornamenti!A:F,6,0),"")</f>
        <v>Istituto "Liceo Cornaro" - Via Landucci - Padova</v>
      </c>
      <c r="BF23" s="150" t="str">
        <f>VLOOKUP(BD23,aggiornamenti!A:C,2,0)</f>
        <v>POLISPORTIVA SAN PRECARIO ASD</v>
      </c>
    </row>
    <row r="24" spans="1:58" ht="15.95" customHeight="1" thickTop="1" thickBot="1">
      <c r="A24" s="220"/>
      <c r="B24" s="186"/>
      <c r="C24" s="463" t="s">
        <v>142</v>
      </c>
      <c r="D24" s="464"/>
      <c r="E24" s="464"/>
      <c r="F24" s="464"/>
      <c r="G24" s="464"/>
      <c r="H24" s="464"/>
      <c r="I24" s="464"/>
      <c r="J24" s="464"/>
      <c r="K24" s="464"/>
      <c r="L24" s="464"/>
      <c r="M24" s="464"/>
      <c r="N24" s="464"/>
      <c r="O24" s="464"/>
      <c r="P24" s="464"/>
      <c r="Q24" s="464"/>
      <c r="R24" s="464"/>
      <c r="S24" s="464"/>
      <c r="T24" s="465"/>
      <c r="U24" s="159"/>
      <c r="V24" s="490"/>
      <c r="W24" s="149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149"/>
      <c r="AW24" s="150"/>
      <c r="AX24" s="150"/>
      <c r="AY24" s="161"/>
      <c r="AZ24" s="151" t="e">
        <v>#REF!</v>
      </c>
      <c r="BA24" s="151">
        <v>1979</v>
      </c>
      <c r="BB24" s="151"/>
      <c r="BC24" s="150" t="str">
        <f>VLOOKUP(BD24,aggiornamenti!A:C,3,0)</f>
        <v>SERENISSIMA VOLLEY</v>
      </c>
      <c r="BD24" s="150">
        <v>1022</v>
      </c>
      <c r="BE24" s="150" t="str">
        <f>IFERROR(VLOOKUP(BD24,aggiornamenti!A:F,5,0)&amp;" - "&amp;VLOOKUP(BD24,aggiornamenti!A:F,6,0),"")</f>
        <v>Palestra Bennati - Via Bennati 18 - Spinea (Ve)</v>
      </c>
      <c r="BF24" s="150" t="str">
        <f>VLOOKUP(BD24,aggiornamenti!A:C,2,0)</f>
        <v>A.S.D. SERENISSIMA</v>
      </c>
    </row>
    <row r="25" spans="1:58" ht="15.95" customHeight="1" thickTop="1" thickBot="1">
      <c r="A25" s="220"/>
      <c r="B25" s="186"/>
      <c r="C25" s="157"/>
      <c r="D25" s="157"/>
      <c r="E25" s="157"/>
      <c r="F25" s="157"/>
      <c r="G25" s="157"/>
      <c r="H25" s="157"/>
      <c r="I25" s="157"/>
      <c r="J25" s="157"/>
      <c r="K25" s="157"/>
      <c r="L25" s="157"/>
      <c r="M25" s="157"/>
      <c r="N25" s="157"/>
      <c r="O25" s="157"/>
      <c r="P25" s="157"/>
      <c r="Q25" s="157"/>
      <c r="R25" s="157"/>
      <c r="S25" s="157"/>
      <c r="T25" s="157"/>
      <c r="U25" s="159"/>
      <c r="V25" s="490"/>
      <c r="W25" s="149"/>
      <c r="X25" s="455" t="s">
        <v>115</v>
      </c>
      <c r="Y25" s="455"/>
      <c r="Z25" s="455"/>
      <c r="AA25" s="455"/>
      <c r="AB25" s="455"/>
      <c r="AC25" s="455"/>
      <c r="AD25" s="459" t="e">
        <f>IF(BB16=FALSE,AI15,IF(G15="","Inserire data",G15))</f>
        <v>#N/A</v>
      </c>
      <c r="AE25" s="459"/>
      <c r="AF25" s="459"/>
      <c r="AG25" s="459"/>
      <c r="AH25" s="459"/>
      <c r="AI25" s="460" t="s">
        <v>116</v>
      </c>
      <c r="AJ25" s="460"/>
      <c r="AK25" s="460"/>
      <c r="AL25" s="460"/>
      <c r="AM25" s="460"/>
      <c r="AN25" s="460"/>
      <c r="AO25" s="453" t="str">
        <f>IF(BB17=FALSE,AQ15,IF(G16="","Inserire orario",G16))</f>
        <v/>
      </c>
      <c r="AP25" s="453"/>
      <c r="AQ25" s="453"/>
      <c r="AR25" s="453"/>
      <c r="AS25" s="453"/>
      <c r="AT25" s="4"/>
      <c r="AU25" s="168"/>
      <c r="AV25" s="149"/>
      <c r="AW25" s="150"/>
      <c r="AX25" s="150"/>
      <c r="AY25" s="161"/>
      <c r="AZ25" s="151" t="e">
        <v>#REF!</v>
      </c>
      <c r="BA25" s="151">
        <v>1978</v>
      </c>
      <c r="BB25" s="151"/>
      <c r="BC25" s="150" t="str">
        <f>VLOOKUP(BD25,aggiornamenti!A:C,3,0)</f>
        <v>SPD CAMPODORO VOLLEY</v>
      </c>
      <c r="BD25" s="150">
        <v>1023</v>
      </c>
      <c r="BE25" s="150" t="str">
        <f>IFERROR(VLOOKUP(BD25,aggiornamenti!A:F,5,0)&amp;" - "&amp;VLOOKUP(BD25,aggiornamenti!A:F,6,0),"")</f>
        <v>Palestra "Comunale" Campodoro - Via Dourandina, 45 - Campodoro (Pd)</v>
      </c>
      <c r="BF25" s="150" t="str">
        <f>VLOOKUP(BD25,aggiornamenti!A:C,2,0)</f>
        <v>S.P.D. CAMPODORO</v>
      </c>
    </row>
    <row r="26" spans="1:58" ht="15.95" customHeight="1" thickBot="1">
      <c r="A26" s="220"/>
      <c r="B26" s="186"/>
      <c r="C26" s="197"/>
      <c r="D26" s="195"/>
      <c r="E26" s="195"/>
      <c r="F26" s="195"/>
      <c r="G26" s="195"/>
      <c r="H26" s="195"/>
      <c r="I26" s="195"/>
      <c r="J26" s="196" t="s">
        <v>144</v>
      </c>
      <c r="K26" s="466"/>
      <c r="L26" s="467"/>
      <c r="M26" s="467"/>
      <c r="N26" s="467"/>
      <c r="O26" s="467"/>
      <c r="P26" s="467"/>
      <c r="Q26" s="467"/>
      <c r="R26" s="467"/>
      <c r="S26" s="467"/>
      <c r="T26" s="468"/>
      <c r="U26" s="159"/>
      <c r="V26" s="490"/>
      <c r="W26" s="149"/>
      <c r="X26" s="4"/>
      <c r="Y26" s="4"/>
      <c r="Z26" s="4"/>
      <c r="AA26" s="4"/>
      <c r="AB26" s="187"/>
      <c r="AC26" s="187"/>
      <c r="AD26" s="187"/>
      <c r="AE26" s="187"/>
      <c r="AF26" s="187"/>
      <c r="AG26" s="187"/>
      <c r="AH26" s="187"/>
      <c r="AI26" s="187"/>
      <c r="AJ26" s="187"/>
      <c r="AK26" s="187"/>
      <c r="AL26" s="187"/>
      <c r="AM26" s="187"/>
      <c r="AN26" s="187"/>
      <c r="AO26" s="187"/>
      <c r="AP26" s="187"/>
      <c r="AQ26" s="187"/>
      <c r="AR26" s="187"/>
      <c r="AS26" s="187"/>
      <c r="AT26" s="187"/>
      <c r="AU26" s="188"/>
      <c r="AV26" s="149"/>
      <c r="AW26" s="150"/>
      <c r="AX26" s="150"/>
      <c r="AY26" s="161"/>
      <c r="AZ26" s="151" t="e">
        <v>#REF!</v>
      </c>
      <c r="BA26" s="151">
        <v>1977</v>
      </c>
      <c r="BB26" s="151"/>
      <c r="BC26" s="150" t="str">
        <f>VLOOKUP(BD26,aggiornamenti!A:C,3,0)</f>
        <v>STREEEEP VOLLEY</v>
      </c>
      <c r="BD26" s="150">
        <v>1024</v>
      </c>
      <c r="BE26" s="150" t="str">
        <f>IFERROR(VLOOKUP(BD26,aggiornamenti!A:F,5,0)&amp;" - "&amp;VLOOKUP(BD26,aggiornamenti!A:F,6,0),"")</f>
        <v>Tensostruttura "Ist. Bernardi" - Via Crescini, 4 - Padova</v>
      </c>
      <c r="BF26" s="150" t="str">
        <f>VLOOKUP(BD26,aggiornamenti!A:C,2,0)</f>
        <v>A.S.D. TRIP VOLLEY</v>
      </c>
    </row>
    <row r="27" spans="1:58" ht="15.95" customHeight="1" thickBot="1">
      <c r="A27" s="220"/>
      <c r="B27" s="186"/>
      <c r="C27" s="191"/>
      <c r="D27" s="191"/>
      <c r="E27" s="191"/>
      <c r="F27" s="191"/>
      <c r="G27" s="191"/>
      <c r="H27" s="191"/>
      <c r="I27" s="191"/>
      <c r="J27" s="191"/>
      <c r="K27" s="191"/>
      <c r="L27" s="191"/>
      <c r="M27" s="191"/>
      <c r="N27" s="191"/>
      <c r="O27" s="191"/>
      <c r="P27" s="191"/>
      <c r="Q27" s="191"/>
      <c r="R27" s="191"/>
      <c r="S27" s="191"/>
      <c r="T27" s="191"/>
      <c r="U27" s="159"/>
      <c r="V27" s="490"/>
      <c r="W27" s="149"/>
      <c r="X27" s="190" t="s">
        <v>13</v>
      </c>
      <c r="Y27" s="171"/>
      <c r="Z27" s="171"/>
      <c r="AA27" s="461" t="str">
        <f>IF(BB21=0,"INSERIRE DATI - Impianto - ",BB21)</f>
        <v/>
      </c>
      <c r="AB27" s="461"/>
      <c r="AC27" s="461"/>
      <c r="AD27" s="461"/>
      <c r="AE27" s="461"/>
      <c r="AF27" s="461"/>
      <c r="AG27" s="461"/>
      <c r="AH27" s="461"/>
      <c r="AI27" s="461"/>
      <c r="AJ27" s="461"/>
      <c r="AK27" s="461"/>
      <c r="AL27" s="461"/>
      <c r="AM27" s="461"/>
      <c r="AN27" s="461"/>
      <c r="AO27" s="461"/>
      <c r="AP27" s="461"/>
      <c r="AQ27" s="461"/>
      <c r="AR27" s="461"/>
      <c r="AS27" s="461"/>
      <c r="AT27" s="461"/>
      <c r="AU27" s="4"/>
      <c r="AV27" s="149"/>
      <c r="AW27" s="150"/>
      <c r="AX27" s="150"/>
      <c r="AY27" s="161"/>
      <c r="AZ27" s="151" t="e">
        <v>#REF!</v>
      </c>
      <c r="BA27" s="151">
        <v>1976</v>
      </c>
      <c r="BB27" s="151"/>
      <c r="BC27" s="150" t="str">
        <f>VLOOKUP(BD27,aggiornamenti!A:C,3,0)</f>
        <v>UNREAL</v>
      </c>
      <c r="BD27" s="150">
        <v>1025</v>
      </c>
      <c r="BE27" s="150" t="str">
        <f>IFERROR(VLOOKUP(BD27,aggiornamenti!A:F,5,0)&amp;" - "&amp;VLOOKUP(BD27,aggiornamenti!A:F,6,0),"")</f>
        <v>Palestra "Vlacovich" - Via Vlacovich, 4 - Padova</v>
      </c>
      <c r="BF27" s="150" t="str">
        <f>VLOOKUP(BD27,aggiornamenti!A:C,2,0)</f>
        <v>A.S.D. REAL PADOVA</v>
      </c>
    </row>
    <row r="28" spans="1:58" ht="15.95" customHeight="1" thickBot="1">
      <c r="A28" s="220"/>
      <c r="B28" s="186"/>
      <c r="C28" s="199"/>
      <c r="D28" s="199"/>
      <c r="E28" s="199"/>
      <c r="F28" s="199"/>
      <c r="G28" s="199"/>
      <c r="H28" s="199"/>
      <c r="I28" s="199"/>
      <c r="J28" s="200" t="s">
        <v>122</v>
      </c>
      <c r="K28" s="469"/>
      <c r="L28" s="470"/>
      <c r="M28" s="470"/>
      <c r="N28" s="470"/>
      <c r="O28" s="471"/>
      <c r="P28" s="191"/>
      <c r="Q28" s="191"/>
      <c r="R28" s="191"/>
      <c r="S28" s="191"/>
      <c r="T28" s="191"/>
      <c r="U28" s="159"/>
      <c r="V28" s="490"/>
      <c r="W28" s="149"/>
      <c r="X28" s="4"/>
      <c r="Y28" s="4"/>
      <c r="Z28" s="4"/>
      <c r="AA28" s="461"/>
      <c r="AB28" s="461"/>
      <c r="AC28" s="461"/>
      <c r="AD28" s="461"/>
      <c r="AE28" s="461"/>
      <c r="AF28" s="461"/>
      <c r="AG28" s="461"/>
      <c r="AH28" s="461"/>
      <c r="AI28" s="461"/>
      <c r="AJ28" s="461"/>
      <c r="AK28" s="461"/>
      <c r="AL28" s="461"/>
      <c r="AM28" s="461"/>
      <c r="AN28" s="461"/>
      <c r="AO28" s="461"/>
      <c r="AP28" s="461"/>
      <c r="AQ28" s="461"/>
      <c r="AR28" s="461"/>
      <c r="AS28" s="461"/>
      <c r="AT28" s="461"/>
      <c r="AU28" s="177"/>
      <c r="AV28" s="149"/>
      <c r="AW28" s="150"/>
      <c r="AX28" s="150"/>
      <c r="AY28" s="161"/>
      <c r="AZ28" s="151"/>
      <c r="BA28" s="151">
        <v>1975</v>
      </c>
      <c r="BB28" s="151"/>
      <c r="BC28" s="150" t="str">
        <f>VLOOKUP(BD28,aggiornamenti!A:C,3,0)</f>
        <v>VOLLEY COLOMBO</v>
      </c>
      <c r="BD28" s="150">
        <v>1026</v>
      </c>
      <c r="BE28" s="150" t="str">
        <f>IFERROR(VLOOKUP(BD28,aggiornamenti!A:F,5,0)&amp;" - "&amp;VLOOKUP(BD28,aggiornamenti!A:F,6,0),"")</f>
        <v>Istituto "Liceo Curiel" - Via Durer,14 - Padova</v>
      </c>
      <c r="BF28" s="150" t="str">
        <f>VLOOKUP(BD28,aggiornamenti!A:C,2,0)</f>
        <v>A.S.D. C. COLOMBO</v>
      </c>
    </row>
    <row r="29" spans="1:58" ht="15.95" customHeight="1" thickBot="1">
      <c r="A29" s="220"/>
      <c r="B29" s="186"/>
      <c r="C29" s="191"/>
      <c r="D29" s="191"/>
      <c r="E29" s="191"/>
      <c r="F29" s="191"/>
      <c r="G29" s="191"/>
      <c r="H29" s="191"/>
      <c r="I29" s="191"/>
      <c r="J29" s="191"/>
      <c r="K29" s="191"/>
      <c r="L29" s="191"/>
      <c r="M29" s="191"/>
      <c r="N29" s="191"/>
      <c r="O29" s="191"/>
      <c r="P29" s="191"/>
      <c r="Q29" s="191"/>
      <c r="R29" s="191"/>
      <c r="S29" s="191"/>
      <c r="T29" s="191"/>
      <c r="U29" s="159"/>
      <c r="V29" s="490"/>
      <c r="W29" s="149"/>
      <c r="X29" s="218" t="s">
        <v>114</v>
      </c>
      <c r="Y29" s="4"/>
      <c r="Z29" s="462" t="str">
        <f>IF(E20="","",E20)</f>
        <v/>
      </c>
      <c r="AA29" s="462"/>
      <c r="AB29" s="462"/>
      <c r="AC29" s="462"/>
      <c r="AD29" s="462"/>
      <c r="AE29" s="462"/>
      <c r="AF29" s="462"/>
      <c r="AG29" s="462"/>
      <c r="AH29" s="462"/>
      <c r="AI29" s="462"/>
      <c r="AJ29" s="462"/>
      <c r="AK29" s="462"/>
      <c r="AL29" s="462"/>
      <c r="AM29" s="462"/>
      <c r="AN29" s="462"/>
      <c r="AO29" s="462"/>
      <c r="AP29" s="462"/>
      <c r="AQ29" s="462"/>
      <c r="AR29" s="462"/>
      <c r="AS29" s="462"/>
      <c r="AT29" s="462"/>
      <c r="AU29" s="185"/>
      <c r="AV29" s="149"/>
      <c r="AW29" s="150"/>
      <c r="AX29" s="150"/>
      <c r="AY29" s="161"/>
      <c r="AZ29" s="151"/>
      <c r="BA29" s="151">
        <v>1974</v>
      </c>
      <c r="BB29" s="151"/>
      <c r="BC29" s="150" t="e">
        <f>VLOOKUP(BD29,aggiornamenti!A:C,3,0)</f>
        <v>#N/A</v>
      </c>
      <c r="BD29" s="150">
        <v>1027</v>
      </c>
      <c r="BE29" s="150" t="str">
        <f>IFERROR(VLOOKUP(BD29,aggiornamenti!A:F,5,0)&amp;" - "&amp;VLOOKUP(BD29,aggiornamenti!A:F,6,0),"")</f>
        <v/>
      </c>
      <c r="BF29" s="150" t="e">
        <f>VLOOKUP(BD29,aggiornamenti!A:C,2,0)</f>
        <v>#N/A</v>
      </c>
    </row>
    <row r="30" spans="1:58" ht="15.95" customHeight="1" thickBot="1">
      <c r="A30" s="220"/>
      <c r="B30" s="186"/>
      <c r="C30" s="191"/>
      <c r="D30" s="191"/>
      <c r="E30" s="191"/>
      <c r="F30" s="191"/>
      <c r="G30" s="191"/>
      <c r="H30" s="191"/>
      <c r="I30" s="195"/>
      <c r="J30" s="196" t="s">
        <v>123</v>
      </c>
      <c r="K30" s="456"/>
      <c r="L30" s="457"/>
      <c r="M30" s="457"/>
      <c r="N30" s="457"/>
      <c r="O30" s="457"/>
      <c r="P30" s="457"/>
      <c r="Q30" s="457"/>
      <c r="R30" s="457"/>
      <c r="S30" s="457"/>
      <c r="T30" s="458"/>
      <c r="U30" s="159"/>
      <c r="V30" s="490"/>
      <c r="W30" s="149"/>
      <c r="X30" s="4"/>
      <c r="Y30" s="4"/>
      <c r="Z30" s="462"/>
      <c r="AA30" s="462"/>
      <c r="AB30" s="462"/>
      <c r="AC30" s="462"/>
      <c r="AD30" s="462"/>
      <c r="AE30" s="462"/>
      <c r="AF30" s="462"/>
      <c r="AG30" s="462"/>
      <c r="AH30" s="462"/>
      <c r="AI30" s="462"/>
      <c r="AJ30" s="462"/>
      <c r="AK30" s="462"/>
      <c r="AL30" s="462"/>
      <c r="AM30" s="462"/>
      <c r="AN30" s="462"/>
      <c r="AO30" s="462"/>
      <c r="AP30" s="462"/>
      <c r="AQ30" s="462"/>
      <c r="AR30" s="462"/>
      <c r="AS30" s="462"/>
      <c r="AT30" s="462"/>
      <c r="AU30" s="193"/>
      <c r="AV30" s="149"/>
      <c r="AW30" s="150"/>
      <c r="AX30" s="150"/>
      <c r="AY30" s="161"/>
      <c r="AZ30" s="151"/>
      <c r="BA30" s="151">
        <v>1973</v>
      </c>
      <c r="BB30" s="151"/>
      <c r="BC30" s="150" t="e">
        <f>VLOOKUP(BD30,aggiornamenti!A:C,3,0)</f>
        <v>#N/A</v>
      </c>
      <c r="BD30" s="150">
        <v>1028</v>
      </c>
      <c r="BE30" s="150" t="str">
        <f>IFERROR(VLOOKUP(BD30,aggiornamenti!A:F,5,0)&amp;" - "&amp;VLOOKUP(BD30,aggiornamenti!A:F,6,0),"")</f>
        <v/>
      </c>
      <c r="BF30" s="150" t="e">
        <f>VLOOKUP(BD30,aggiornamenti!A:C,2,0)</f>
        <v>#N/A</v>
      </c>
    </row>
    <row r="31" spans="1:58" ht="15.95" customHeight="1" thickBot="1">
      <c r="A31" s="220"/>
      <c r="B31" s="186"/>
      <c r="C31" s="191"/>
      <c r="D31" s="191"/>
      <c r="E31" s="191"/>
      <c r="F31" s="191"/>
      <c r="G31" s="191"/>
      <c r="H31" s="191"/>
      <c r="I31" s="191"/>
      <c r="J31" s="191"/>
      <c r="K31" s="191"/>
      <c r="L31" s="191"/>
      <c r="M31" s="191"/>
      <c r="N31" s="191"/>
      <c r="O31" s="191"/>
      <c r="P31" s="191"/>
      <c r="Q31" s="191"/>
      <c r="R31" s="191"/>
      <c r="S31" s="191"/>
      <c r="T31" s="191"/>
      <c r="U31" s="159"/>
      <c r="V31" s="490"/>
      <c r="W31" s="149"/>
      <c r="X31" s="4"/>
      <c r="Y31" s="4"/>
      <c r="Z31" s="462"/>
      <c r="AA31" s="462"/>
      <c r="AB31" s="462"/>
      <c r="AC31" s="462"/>
      <c r="AD31" s="462"/>
      <c r="AE31" s="462"/>
      <c r="AF31" s="462"/>
      <c r="AG31" s="462"/>
      <c r="AH31" s="462"/>
      <c r="AI31" s="462"/>
      <c r="AJ31" s="462"/>
      <c r="AK31" s="462"/>
      <c r="AL31" s="462"/>
      <c r="AM31" s="462"/>
      <c r="AN31" s="462"/>
      <c r="AO31" s="462"/>
      <c r="AP31" s="462"/>
      <c r="AQ31" s="462"/>
      <c r="AR31" s="462"/>
      <c r="AS31" s="462"/>
      <c r="AT31" s="462"/>
      <c r="AU31" s="185"/>
      <c r="AV31" s="149"/>
      <c r="AW31" s="150"/>
      <c r="AX31" s="150"/>
      <c r="AY31" s="161"/>
      <c r="AZ31" s="151" t="s">
        <v>117</v>
      </c>
      <c r="BA31" s="151">
        <v>1972</v>
      </c>
      <c r="BB31" s="151"/>
      <c r="BC31" s="150" t="e">
        <f>VLOOKUP(BD31,aggiornamenti!A:C,3,0)</f>
        <v>#N/A</v>
      </c>
      <c r="BD31" s="150">
        <v>1029</v>
      </c>
      <c r="BE31" s="150" t="str">
        <f>IFERROR(VLOOKUP(BD31,aggiornamenti!A:F,5,0)&amp;" - "&amp;VLOOKUP(BD31,aggiornamenti!A:F,6,0),"")</f>
        <v/>
      </c>
      <c r="BF31" s="150" t="e">
        <f>VLOOKUP(BD31,aggiornamenti!A:C,2,0)</f>
        <v>#N/A</v>
      </c>
    </row>
    <row r="32" spans="1:58" ht="15.95" customHeight="1" thickTop="1" thickBot="1">
      <c r="A32" s="220"/>
      <c r="B32" s="186"/>
      <c r="C32" s="463" t="s">
        <v>143</v>
      </c>
      <c r="D32" s="464"/>
      <c r="E32" s="464"/>
      <c r="F32" s="464"/>
      <c r="G32" s="464"/>
      <c r="H32" s="464"/>
      <c r="I32" s="464"/>
      <c r="J32" s="464"/>
      <c r="K32" s="464"/>
      <c r="L32" s="464"/>
      <c r="M32" s="464"/>
      <c r="N32" s="464"/>
      <c r="O32" s="464"/>
      <c r="P32" s="464"/>
      <c r="Q32" s="464"/>
      <c r="R32" s="464"/>
      <c r="S32" s="464"/>
      <c r="T32" s="465"/>
      <c r="U32" s="159"/>
      <c r="V32" s="490"/>
      <c r="W32" s="149"/>
      <c r="X32" s="446" t="s">
        <v>119</v>
      </c>
      <c r="Y32" s="446"/>
      <c r="Z32" s="446"/>
      <c r="AA32" s="446"/>
      <c r="AB32" s="446"/>
      <c r="AC32" s="446"/>
      <c r="AD32" s="446"/>
      <c r="AE32" s="446"/>
      <c r="AF32" s="446"/>
      <c r="AG32" s="446"/>
      <c r="AH32" s="446"/>
      <c r="AI32" s="446"/>
      <c r="AJ32" s="446"/>
      <c r="AK32" s="446"/>
      <c r="AL32" s="446"/>
      <c r="AM32" s="446"/>
      <c r="AN32" s="446"/>
      <c r="AO32" s="446"/>
      <c r="AP32" s="446"/>
      <c r="AQ32" s="446"/>
      <c r="AR32" s="446"/>
      <c r="AS32" s="446"/>
      <c r="AT32" s="446"/>
      <c r="AU32" s="219"/>
      <c r="AV32" s="149"/>
      <c r="AW32" s="150"/>
      <c r="AX32" s="150"/>
      <c r="AY32" s="161"/>
      <c r="AZ32" s="151" t="s">
        <v>118</v>
      </c>
      <c r="BA32" s="151">
        <v>1971</v>
      </c>
      <c r="BB32" s="151"/>
      <c r="BC32" s="150" t="e">
        <f>VLOOKUP(BD32,aggiornamenti!A:C,3,0)</f>
        <v>#N/A</v>
      </c>
      <c r="BD32" s="150">
        <v>1030</v>
      </c>
      <c r="BE32" s="150" t="str">
        <f>IFERROR(VLOOKUP(BD32,aggiornamenti!A:F,5,0)&amp;" - "&amp;VLOOKUP(BD32,aggiornamenti!A:F,6,0),"")</f>
        <v/>
      </c>
      <c r="BF32" s="150" t="e">
        <f>VLOOKUP(BD32,aggiornamenti!A:C,2,0)</f>
        <v>#N/A</v>
      </c>
    </row>
    <row r="33" spans="1:58" ht="15.95" customHeight="1" thickTop="1" thickBot="1">
      <c r="A33" s="220"/>
      <c r="B33" s="186"/>
      <c r="C33" s="191"/>
      <c r="D33" s="191"/>
      <c r="E33" s="191"/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  <c r="Q33" s="191"/>
      <c r="R33" s="191"/>
      <c r="S33" s="191"/>
      <c r="T33" s="191"/>
      <c r="U33" s="159"/>
      <c r="V33" s="490"/>
      <c r="W33" s="149"/>
      <c r="X33" s="446"/>
      <c r="Y33" s="446"/>
      <c r="Z33" s="446"/>
      <c r="AA33" s="446"/>
      <c r="AB33" s="446"/>
      <c r="AC33" s="446"/>
      <c r="AD33" s="446"/>
      <c r="AE33" s="446"/>
      <c r="AF33" s="446"/>
      <c r="AG33" s="446"/>
      <c r="AH33" s="446"/>
      <c r="AI33" s="446"/>
      <c r="AJ33" s="446"/>
      <c r="AK33" s="446"/>
      <c r="AL33" s="446"/>
      <c r="AM33" s="446"/>
      <c r="AN33" s="446"/>
      <c r="AO33" s="446"/>
      <c r="AP33" s="446"/>
      <c r="AQ33" s="446"/>
      <c r="AR33" s="446"/>
      <c r="AS33" s="446"/>
      <c r="AT33" s="446"/>
      <c r="AU33" s="219"/>
      <c r="AV33" s="149"/>
      <c r="AW33" s="150"/>
      <c r="AX33" s="150"/>
      <c r="AY33" s="161"/>
      <c r="AZ33" s="151" t="s">
        <v>120</v>
      </c>
      <c r="BA33" s="151">
        <v>1970</v>
      </c>
      <c r="BB33" s="151"/>
      <c r="BC33" s="150" t="e">
        <f>VLOOKUP(BD33,aggiornamenti!A:C,3,0)</f>
        <v>#N/A</v>
      </c>
      <c r="BD33" s="150">
        <v>1031</v>
      </c>
      <c r="BE33" s="150" t="str">
        <f>IFERROR(VLOOKUP(BD33,aggiornamenti!A:F,5,0)&amp;" - "&amp;VLOOKUP(BD33,aggiornamenti!A:F,6,0),"")</f>
        <v/>
      </c>
      <c r="BF33" s="150" t="e">
        <f>VLOOKUP(BD33,aggiornamenti!A:C,2,0)</f>
        <v>#N/A</v>
      </c>
    </row>
    <row r="34" spans="1:58" ht="15.95" customHeight="1" thickBot="1">
      <c r="A34" s="220"/>
      <c r="B34" s="186"/>
      <c r="C34" s="199"/>
      <c r="D34" s="195"/>
      <c r="E34" s="195"/>
      <c r="F34" s="195"/>
      <c r="G34" s="195"/>
      <c r="H34" s="195"/>
      <c r="I34" s="195"/>
      <c r="J34" s="196" t="s">
        <v>144</v>
      </c>
      <c r="K34" s="466"/>
      <c r="L34" s="467"/>
      <c r="M34" s="467"/>
      <c r="N34" s="467"/>
      <c r="O34" s="467"/>
      <c r="P34" s="467"/>
      <c r="Q34" s="467"/>
      <c r="R34" s="467"/>
      <c r="S34" s="467"/>
      <c r="T34" s="468"/>
      <c r="U34" s="159"/>
      <c r="V34" s="490"/>
      <c r="W34" s="149"/>
      <c r="X34" s="448" t="str">
        <f>IF(AZ3=1,"Si allega la ricevuta del versamento della prevista tassa, effettuato a mezzo","")</f>
        <v/>
      </c>
      <c r="Y34" s="448"/>
      <c r="Z34" s="448"/>
      <c r="AA34" s="448"/>
      <c r="AB34" s="448"/>
      <c r="AC34" s="448"/>
      <c r="AD34" s="448"/>
      <c r="AE34" s="448"/>
      <c r="AF34" s="448"/>
      <c r="AG34" s="448"/>
      <c r="AH34" s="448"/>
      <c r="AI34" s="448"/>
      <c r="AJ34" s="448"/>
      <c r="AK34" s="448"/>
      <c r="AL34" s="448"/>
      <c r="AM34" s="448"/>
      <c r="AN34" s="448"/>
      <c r="AO34" s="448"/>
      <c r="AP34" s="448"/>
      <c r="AQ34" s="448"/>
      <c r="AR34" s="448"/>
      <c r="AS34" s="448"/>
      <c r="AT34" s="448"/>
      <c r="AU34" s="219"/>
      <c r="AV34" s="149"/>
      <c r="AW34" s="150"/>
      <c r="AX34" s="150"/>
      <c r="AY34" s="161"/>
      <c r="AZ34" s="151" t="s">
        <v>111</v>
      </c>
      <c r="BA34" s="151">
        <v>1969</v>
      </c>
      <c r="BB34" s="151"/>
      <c r="BC34" s="150" t="e">
        <f>VLOOKUP(BD34,aggiornamenti!A:C,3,0)</f>
        <v>#N/A</v>
      </c>
      <c r="BD34" s="150">
        <v>1032</v>
      </c>
      <c r="BE34" s="150" t="str">
        <f>IFERROR(VLOOKUP(BD34,aggiornamenti!A:F,5,0)&amp;" - "&amp;VLOOKUP(BD34,aggiornamenti!A:F,6,0),"")</f>
        <v/>
      </c>
      <c r="BF34" s="150" t="e">
        <f>VLOOKUP(BD34,aggiornamenti!A:C,2,0)</f>
        <v>#N/A</v>
      </c>
    </row>
    <row r="35" spans="1:58" ht="15.95" customHeight="1" thickBot="1">
      <c r="A35" s="220"/>
      <c r="B35" s="186"/>
      <c r="C35" s="191"/>
      <c r="D35" s="191"/>
      <c r="E35" s="191"/>
      <c r="F35" s="191"/>
      <c r="G35" s="191"/>
      <c r="H35" s="191"/>
      <c r="I35" s="191"/>
      <c r="J35" s="191"/>
      <c r="K35" s="191"/>
      <c r="L35" s="191"/>
      <c r="M35" s="191"/>
      <c r="N35" s="191"/>
      <c r="O35" s="191"/>
      <c r="P35" s="191"/>
      <c r="Q35" s="191"/>
      <c r="R35" s="191"/>
      <c r="S35" s="191"/>
      <c r="T35" s="191"/>
      <c r="U35" s="159"/>
      <c r="V35" s="490"/>
      <c r="W35" s="149"/>
      <c r="X35" s="448"/>
      <c r="Y35" s="448"/>
      <c r="Z35" s="448"/>
      <c r="AA35" s="448"/>
      <c r="AB35" s="448"/>
      <c r="AC35" s="448"/>
      <c r="AD35" s="448"/>
      <c r="AE35" s="448"/>
      <c r="AF35" s="448"/>
      <c r="AG35" s="448"/>
      <c r="AH35" s="448"/>
      <c r="AI35" s="448"/>
      <c r="AJ35" s="448"/>
      <c r="AK35" s="448"/>
      <c r="AL35" s="448"/>
      <c r="AM35" s="448"/>
      <c r="AN35" s="448"/>
      <c r="AO35" s="448"/>
      <c r="AP35" s="448"/>
      <c r="AQ35" s="448"/>
      <c r="AR35" s="448"/>
      <c r="AS35" s="448"/>
      <c r="AT35" s="448"/>
      <c r="AU35" s="167"/>
      <c r="AV35" s="149"/>
      <c r="AW35" s="150"/>
      <c r="AX35" s="150"/>
      <c r="AY35" s="161"/>
      <c r="AZ35" s="151" t="s">
        <v>121</v>
      </c>
      <c r="BA35" s="151">
        <v>1968</v>
      </c>
      <c r="BB35" s="151"/>
      <c r="BC35" s="150" t="e">
        <f>VLOOKUP(BD35,aggiornamenti!A:C,3,0)</f>
        <v>#N/A</v>
      </c>
      <c r="BD35" s="150">
        <v>1033</v>
      </c>
      <c r="BE35" s="150" t="str">
        <f>IFERROR(VLOOKUP(BD35,aggiornamenti!A:F,5,0)&amp;" - "&amp;VLOOKUP(BD35,aggiornamenti!A:F,6,0),"")</f>
        <v/>
      </c>
      <c r="BF35" s="150" t="e">
        <f>VLOOKUP(BD35,aggiornamenti!A:C,2,0)</f>
        <v>#N/A</v>
      </c>
    </row>
    <row r="36" spans="1:58" ht="15.95" customHeight="1" thickBot="1">
      <c r="A36" s="220"/>
      <c r="B36" s="186"/>
      <c r="C36" s="191"/>
      <c r="D36" s="199"/>
      <c r="E36" s="199"/>
      <c r="F36" s="199"/>
      <c r="G36" s="199"/>
      <c r="H36" s="199"/>
      <c r="I36" s="195"/>
      <c r="J36" s="196" t="s">
        <v>123</v>
      </c>
      <c r="K36" s="456"/>
      <c r="L36" s="457"/>
      <c r="M36" s="457"/>
      <c r="N36" s="457"/>
      <c r="O36" s="457"/>
      <c r="P36" s="457"/>
      <c r="Q36" s="457"/>
      <c r="R36" s="457"/>
      <c r="S36" s="457"/>
      <c r="T36" s="458"/>
      <c r="U36" s="159"/>
      <c r="V36" s="490"/>
      <c r="W36" s="149"/>
      <c r="X36" s="198" t="str">
        <f>IF(AZ3=1,"BONIFICO BANCARIO di ","")</f>
        <v/>
      </c>
      <c r="Y36" s="4"/>
      <c r="Z36" s="194"/>
      <c r="AA36" s="194"/>
      <c r="AB36" s="194"/>
      <c r="AC36" s="235"/>
      <c r="AD36" s="235"/>
      <c r="AE36" s="445" t="str">
        <f>IF(N9="","",IF(AZ3=1,N9,""))</f>
        <v/>
      </c>
      <c r="AF36" s="445"/>
      <c r="AG36" s="445"/>
      <c r="AH36" s="445"/>
      <c r="AI36" s="445"/>
      <c r="AJ36" s="445"/>
      <c r="AK36" s="235"/>
      <c r="AL36" s="235"/>
      <c r="AM36" s="168"/>
      <c r="AN36" s="4"/>
      <c r="AO36" s="201" t="str">
        <f>IF(AZ3=1,"eseguito in data","")</f>
        <v/>
      </c>
      <c r="AP36" s="452" t="str">
        <f>IF(N10="","",IF(AZ3=1,N10,""))</f>
        <v/>
      </c>
      <c r="AQ36" s="452"/>
      <c r="AR36" s="452"/>
      <c r="AS36" s="452"/>
      <c r="AT36" s="452"/>
      <c r="AU36" s="149"/>
      <c r="AV36" s="149"/>
      <c r="AW36" s="150"/>
      <c r="AX36" s="150"/>
      <c r="AY36" s="161"/>
      <c r="AZ36" s="151"/>
      <c r="BA36" s="151">
        <v>1967</v>
      </c>
      <c r="BB36" s="151"/>
      <c r="BC36" s="150" t="e">
        <f>VLOOKUP(BD36,aggiornamenti!A:C,3,0)</f>
        <v>#N/A</v>
      </c>
      <c r="BD36" s="150">
        <v>1034</v>
      </c>
      <c r="BE36" s="150" t="str">
        <f>IFERROR(VLOOKUP(BD36,aggiornamenti!A:F,5,0)&amp;" - "&amp;VLOOKUP(BD36,aggiornamenti!A:F,6,0),"")</f>
        <v/>
      </c>
      <c r="BF36" s="150" t="e">
        <f>VLOOKUP(BD36,aggiornamenti!A:C,2,0)</f>
        <v>#N/A</v>
      </c>
    </row>
    <row r="37" spans="1:58" ht="15.95" customHeight="1" thickBot="1">
      <c r="A37" s="220"/>
      <c r="B37" s="272"/>
      <c r="C37" s="273"/>
      <c r="D37" s="273"/>
      <c r="E37" s="273"/>
      <c r="F37" s="273"/>
      <c r="G37" s="273"/>
      <c r="H37" s="273"/>
      <c r="I37" s="273"/>
      <c r="J37" s="273"/>
      <c r="K37" s="273"/>
      <c r="L37" s="273"/>
      <c r="M37" s="273"/>
      <c r="N37" s="273"/>
      <c r="O37" s="273"/>
      <c r="P37" s="273"/>
      <c r="Q37" s="273"/>
      <c r="R37" s="273"/>
      <c r="S37" s="273"/>
      <c r="T37" s="273"/>
      <c r="U37" s="274"/>
      <c r="V37" s="490"/>
      <c r="W37" s="149"/>
      <c r="X37" s="4"/>
      <c r="Y37" s="4"/>
      <c r="Z37" s="4"/>
      <c r="AA37" s="4"/>
      <c r="AB37" s="4"/>
      <c r="AC37" s="4"/>
      <c r="AD37" s="168"/>
      <c r="AE37" s="168"/>
      <c r="AF37" s="168"/>
      <c r="AG37" s="168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149"/>
      <c r="AV37" s="149"/>
      <c r="AW37" s="150"/>
      <c r="AX37" s="150"/>
      <c r="AY37" s="151"/>
      <c r="AZ37" s="151"/>
      <c r="BA37" s="151">
        <v>1966</v>
      </c>
      <c r="BB37" s="151"/>
      <c r="BC37" s="150" t="e">
        <f>VLOOKUP(BD37,aggiornamenti!A:C,3,0)</f>
        <v>#N/A</v>
      </c>
      <c r="BD37" s="150">
        <v>1035</v>
      </c>
      <c r="BE37" s="150" t="str">
        <f>IFERROR(VLOOKUP(BD37,aggiornamenti!A:F,5,0)&amp;" - "&amp;VLOOKUP(BD37,aggiornamenti!A:F,6,0),"")</f>
        <v/>
      </c>
      <c r="BF37" s="150" t="e">
        <f>VLOOKUP(BD37,aggiornamenti!A:C,2,0)</f>
        <v>#N/A</v>
      </c>
    </row>
    <row r="38" spans="1:58" ht="15.95" customHeight="1">
      <c r="A38" s="220"/>
      <c r="B38" s="203"/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490"/>
      <c r="W38" s="149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167"/>
      <c r="AV38" s="149"/>
      <c r="AW38" s="150"/>
      <c r="AX38" s="150"/>
      <c r="AY38" s="151"/>
      <c r="AZ38" s="151"/>
      <c r="BA38" s="151">
        <v>1965</v>
      </c>
      <c r="BB38" s="151"/>
      <c r="BC38" s="150" t="e">
        <f>VLOOKUP(BD38,aggiornamenti!A:C,3,0)</f>
        <v>#N/A</v>
      </c>
      <c r="BD38" s="150">
        <v>1036</v>
      </c>
      <c r="BE38" s="150" t="str">
        <f>IFERROR(VLOOKUP(BD38,aggiornamenti!A:F,5,0)&amp;" - "&amp;VLOOKUP(BD38,aggiornamenti!A:F,6,0),"")</f>
        <v/>
      </c>
      <c r="BF38" s="150" t="e">
        <f>VLOOKUP(BD38,aggiornamenti!A:C,2,0)</f>
        <v>#N/A</v>
      </c>
    </row>
    <row r="39" spans="1:58" ht="15.95" customHeight="1">
      <c r="A39" s="220"/>
      <c r="B39" s="236" t="s">
        <v>129</v>
      </c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7"/>
      <c r="O39" s="238"/>
      <c r="P39" s="238"/>
      <c r="Q39" s="238"/>
      <c r="R39" s="238"/>
      <c r="S39" s="238"/>
      <c r="T39" s="238"/>
      <c r="U39" s="239"/>
      <c r="V39" s="490"/>
      <c r="W39" s="149"/>
      <c r="X39" s="262" t="s">
        <v>142</v>
      </c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168"/>
      <c r="AV39" s="149"/>
      <c r="AW39" s="150"/>
      <c r="AX39" s="150"/>
      <c r="AY39" s="151"/>
      <c r="AZ39" s="151"/>
      <c r="BA39" s="151">
        <v>1964</v>
      </c>
      <c r="BB39" s="151"/>
      <c r="BC39" s="150" t="e">
        <f>VLOOKUP(BD39,aggiornamenti!A:C,3,0)</f>
        <v>#N/A</v>
      </c>
      <c r="BD39" s="150">
        <v>1037</v>
      </c>
      <c r="BE39" s="150" t="str">
        <f>IFERROR(VLOOKUP(BD39,aggiornamenti!A:F,5,0)&amp;" - "&amp;VLOOKUP(BD39,aggiornamenti!A:F,6,0),"")</f>
        <v/>
      </c>
      <c r="BF39" s="150" t="e">
        <f>VLOOKUP(BD39,aggiornamenti!A:C,2,0)</f>
        <v>#N/A</v>
      </c>
    </row>
    <row r="40" spans="1:58" ht="15.95" customHeight="1">
      <c r="A40" s="220"/>
      <c r="B40" s="240" t="s">
        <v>130</v>
      </c>
      <c r="C40" s="241"/>
      <c r="D40" s="241"/>
      <c r="E40" s="241"/>
      <c r="F40" s="241"/>
      <c r="G40" s="241"/>
      <c r="H40" s="241"/>
      <c r="I40" s="241"/>
      <c r="J40" s="241"/>
      <c r="K40" s="241"/>
      <c r="L40" s="241"/>
      <c r="M40" s="241"/>
      <c r="N40" s="241"/>
      <c r="O40" s="242"/>
      <c r="P40" s="242"/>
      <c r="Q40" s="242"/>
      <c r="R40" s="242"/>
      <c r="S40" s="242"/>
      <c r="T40" s="242"/>
      <c r="U40" s="243"/>
      <c r="V40" s="490"/>
      <c r="W40" s="149"/>
      <c r="X40" s="173"/>
      <c r="Y40" s="204"/>
      <c r="Z40" s="204"/>
      <c r="AA40" s="204"/>
      <c r="AB40" s="204"/>
      <c r="AC40" s="204"/>
      <c r="AD40" s="204"/>
      <c r="AE40" s="206" t="s">
        <v>145</v>
      </c>
      <c r="AF40" s="443" t="str">
        <f>IF(K26="","",PROPER(K26))</f>
        <v/>
      </c>
      <c r="AG40" s="443"/>
      <c r="AH40" s="443"/>
      <c r="AI40" s="443"/>
      <c r="AJ40" s="443"/>
      <c r="AK40" s="443"/>
      <c r="AL40" s="443"/>
      <c r="AM40" s="443"/>
      <c r="AN40" s="443"/>
      <c r="AO40" s="443"/>
      <c r="AP40" s="443"/>
      <c r="AQ40" s="443"/>
      <c r="AR40" s="443"/>
      <c r="AS40" s="443"/>
      <c r="AT40" s="443"/>
      <c r="AU40" s="149"/>
      <c r="AV40" s="149"/>
      <c r="AW40" s="150"/>
      <c r="AX40" s="150"/>
      <c r="AY40" s="151"/>
      <c r="AZ40" s="151"/>
      <c r="BA40" s="151">
        <v>1963</v>
      </c>
      <c r="BB40" s="151"/>
      <c r="BC40" s="150" t="e">
        <f>VLOOKUP(BD40,aggiornamenti!A:C,3,0)</f>
        <v>#N/A</v>
      </c>
      <c r="BD40" s="150">
        <v>1038</v>
      </c>
      <c r="BE40" s="150" t="str">
        <f>IFERROR(VLOOKUP(BD40,aggiornamenti!A:F,5,0)&amp;" - "&amp;VLOOKUP(BD40,aggiornamenti!A:F,6,0),"")</f>
        <v/>
      </c>
      <c r="BF40" s="150" t="e">
        <f>VLOOKUP(BD40,aggiornamenti!A:C,2,0)</f>
        <v>#N/A</v>
      </c>
    </row>
    <row r="41" spans="1:58" ht="15.95" customHeight="1">
      <c r="A41" s="220"/>
      <c r="B41" s="244" t="s">
        <v>146</v>
      </c>
      <c r="C41" s="241"/>
      <c r="D41" s="241"/>
      <c r="E41" s="241"/>
      <c r="F41" s="241"/>
      <c r="G41" s="241"/>
      <c r="H41" s="241"/>
      <c r="I41" s="241"/>
      <c r="J41" s="241"/>
      <c r="K41" s="241"/>
      <c r="L41" s="241"/>
      <c r="M41" s="241"/>
      <c r="N41" s="241"/>
      <c r="O41" s="242"/>
      <c r="P41" s="242"/>
      <c r="Q41" s="242"/>
      <c r="R41" s="242"/>
      <c r="S41" s="242"/>
      <c r="T41" s="242"/>
      <c r="U41" s="243"/>
      <c r="V41" s="490"/>
      <c r="W41" s="149"/>
      <c r="X41" s="4"/>
      <c r="Y41" s="4"/>
      <c r="Z41" s="4"/>
      <c r="AA41" s="4"/>
      <c r="AB41" s="4"/>
      <c r="AC41" s="4"/>
      <c r="AD41" s="4"/>
      <c r="AE41" s="206" t="s">
        <v>122</v>
      </c>
      <c r="AF41" s="444" t="str">
        <f>IF(K28="","",K28)</f>
        <v/>
      </c>
      <c r="AG41" s="444"/>
      <c r="AH41" s="444"/>
      <c r="AI41" s="444"/>
      <c r="AJ41" s="444"/>
      <c r="AK41" s="444"/>
      <c r="AL41" s="168"/>
      <c r="AM41" s="168"/>
      <c r="AN41" s="168"/>
      <c r="AO41" s="168"/>
      <c r="AP41" s="168"/>
      <c r="AQ41" s="168"/>
      <c r="AR41" s="168"/>
      <c r="AS41" s="168"/>
      <c r="AT41" s="168"/>
      <c r="AU41" s="205"/>
      <c r="AV41" s="149"/>
      <c r="AW41" s="150"/>
      <c r="AX41" s="150"/>
      <c r="AY41" s="151"/>
      <c r="AZ41" s="151"/>
      <c r="BA41" s="151">
        <v>1962</v>
      </c>
      <c r="BB41" s="151"/>
      <c r="BC41" s="150" t="e">
        <f>VLOOKUP(BD41,aggiornamenti!A:C,3,0)</f>
        <v>#N/A</v>
      </c>
      <c r="BD41" s="150">
        <v>1039</v>
      </c>
      <c r="BE41" s="150" t="str">
        <f>IFERROR(VLOOKUP(BD41,aggiornamenti!A:F,5,0)&amp;" - "&amp;VLOOKUP(BD41,aggiornamenti!A:F,6,0),"")</f>
        <v/>
      </c>
      <c r="BF41" s="150" t="e">
        <f>VLOOKUP(BD41,aggiornamenti!A:C,2,0)</f>
        <v>#N/A</v>
      </c>
    </row>
    <row r="42" spans="1:58" ht="15.95" customHeight="1">
      <c r="A42" s="220"/>
      <c r="B42" s="275" t="s">
        <v>147</v>
      </c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  <c r="O42" s="246"/>
      <c r="P42" s="246"/>
      <c r="Q42" s="246"/>
      <c r="R42" s="246"/>
      <c r="S42" s="246"/>
      <c r="T42" s="246"/>
      <c r="U42" s="247"/>
      <c r="V42" s="490"/>
      <c r="W42" s="149"/>
      <c r="X42" s="149"/>
      <c r="Y42" s="149"/>
      <c r="Z42" s="149"/>
      <c r="AA42" s="149"/>
      <c r="AB42" s="149"/>
      <c r="AC42" s="149"/>
      <c r="AD42" s="193"/>
      <c r="AE42" s="206" t="s">
        <v>124</v>
      </c>
      <c r="AF42" s="443" t="str">
        <f>IF(K30="","",K30)</f>
        <v/>
      </c>
      <c r="AG42" s="443"/>
      <c r="AH42" s="443"/>
      <c r="AI42" s="443"/>
      <c r="AJ42" s="443"/>
      <c r="AK42" s="443"/>
      <c r="AL42" s="443"/>
      <c r="AM42" s="443"/>
      <c r="AN42" s="443"/>
      <c r="AO42" s="443"/>
      <c r="AP42" s="443"/>
      <c r="AQ42" s="443"/>
      <c r="AR42" s="443"/>
      <c r="AS42" s="443"/>
      <c r="AT42" s="443"/>
      <c r="AU42" s="149"/>
      <c r="AV42" s="149"/>
      <c r="AW42" s="150"/>
      <c r="AX42" s="150"/>
      <c r="AY42" s="151"/>
      <c r="AZ42" s="151"/>
      <c r="BA42" s="151">
        <v>1961</v>
      </c>
      <c r="BB42" s="151"/>
      <c r="BC42" s="150" t="e">
        <f>VLOOKUP(BD42,aggiornamenti!A:C,3,0)</f>
        <v>#N/A</v>
      </c>
      <c r="BD42" s="150">
        <v>1040</v>
      </c>
      <c r="BE42" s="150" t="str">
        <f>IFERROR(VLOOKUP(BD42,aggiornamenti!A:F,5,0)&amp;" - "&amp;VLOOKUP(BD42,aggiornamenti!A:F,6,0),"")</f>
        <v/>
      </c>
      <c r="BF42" s="150" t="e">
        <f>VLOOKUP(BD42,aggiornamenti!A:C,2,0)</f>
        <v>#N/A</v>
      </c>
    </row>
    <row r="43" spans="1:58" ht="15.95" customHeight="1">
      <c r="A43" s="220"/>
      <c r="B43" s="202"/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490"/>
      <c r="W43" s="149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207"/>
      <c r="AV43" s="149"/>
      <c r="AW43" s="150"/>
      <c r="AX43" s="150"/>
      <c r="AY43" s="151"/>
      <c r="AZ43" s="151"/>
      <c r="BA43" s="151">
        <v>1960</v>
      </c>
      <c r="BB43" s="151"/>
      <c r="BC43" s="150" t="e">
        <f>VLOOKUP(BD43,aggiornamenti!A:C,3,0)</f>
        <v>#N/A</v>
      </c>
      <c r="BD43" s="150">
        <v>1041</v>
      </c>
      <c r="BE43" s="150" t="str">
        <f>IFERROR(VLOOKUP(BD43,aggiornamenti!A:F,5,0)&amp;" - "&amp;VLOOKUP(BD43,aggiornamenti!A:F,6,0),"")</f>
        <v/>
      </c>
      <c r="BF43" s="150" t="e">
        <f>VLOOKUP(BD43,aggiornamenti!A:C,2,0)</f>
        <v>#N/A</v>
      </c>
    </row>
    <row r="44" spans="1:58" ht="15.95" customHeight="1">
      <c r="A44" s="220"/>
      <c r="B44" s="150"/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490"/>
      <c r="W44" s="149"/>
      <c r="X44" s="262" t="s">
        <v>143</v>
      </c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207"/>
      <c r="AV44" s="149"/>
      <c r="AW44" s="150"/>
      <c r="AX44" s="150"/>
      <c r="AY44" s="151"/>
      <c r="AZ44" s="151"/>
      <c r="BA44" s="151">
        <v>1959</v>
      </c>
      <c r="BB44" s="151"/>
      <c r="BC44" s="150" t="e">
        <f>VLOOKUP(BD44,aggiornamenti!A:C,3,0)</f>
        <v>#N/A</v>
      </c>
      <c r="BD44" s="150">
        <v>1042</v>
      </c>
      <c r="BE44" s="150" t="str">
        <f>IFERROR(VLOOKUP(BD44,aggiornamenti!A:F,5,0)&amp;" - "&amp;VLOOKUP(BD44,aggiornamenti!A:F,6,0),"")</f>
        <v/>
      </c>
      <c r="BF44" s="150" t="e">
        <f>VLOOKUP(BD44,aggiornamenti!A:C,2,0)</f>
        <v>#N/A</v>
      </c>
    </row>
    <row r="45" spans="1:58" ht="15.95" customHeight="1">
      <c r="A45" s="220"/>
      <c r="B45" s="150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490"/>
      <c r="W45" s="149"/>
      <c r="X45" s="4"/>
      <c r="Y45" s="204"/>
      <c r="Z45" s="204"/>
      <c r="AA45" s="204"/>
      <c r="AB45" s="204"/>
      <c r="AC45" s="204"/>
      <c r="AD45" s="204"/>
      <c r="AE45" s="206" t="s">
        <v>145</v>
      </c>
      <c r="AF45" s="443" t="str">
        <f>IF(K34="","",PROPER(K34))</f>
        <v/>
      </c>
      <c r="AG45" s="443"/>
      <c r="AH45" s="443"/>
      <c r="AI45" s="443"/>
      <c r="AJ45" s="443"/>
      <c r="AK45" s="443"/>
      <c r="AL45" s="443"/>
      <c r="AM45" s="443"/>
      <c r="AN45" s="443"/>
      <c r="AO45" s="443"/>
      <c r="AP45" s="443"/>
      <c r="AQ45" s="443"/>
      <c r="AR45" s="443"/>
      <c r="AS45" s="443"/>
      <c r="AT45" s="443"/>
      <c r="AU45" s="149"/>
      <c r="AV45" s="149"/>
      <c r="AW45" s="150"/>
      <c r="AX45" s="150"/>
      <c r="AY45" s="151"/>
      <c r="AZ45" s="151"/>
      <c r="BA45" s="151">
        <v>1958</v>
      </c>
      <c r="BB45" s="151"/>
      <c r="BC45" s="150" t="e">
        <f>VLOOKUP(BD45,aggiornamenti!A:C,3,0)</f>
        <v>#N/A</v>
      </c>
      <c r="BD45" s="150">
        <v>1043</v>
      </c>
      <c r="BE45" s="150" t="str">
        <f>IFERROR(VLOOKUP(BD45,aggiornamenti!A:F,5,0)&amp;" - "&amp;VLOOKUP(BD45,aggiornamenti!A:F,6,0),"")</f>
        <v/>
      </c>
      <c r="BF45" s="150" t="e">
        <f>VLOOKUP(BD45,aggiornamenti!A:C,2,0)</f>
        <v>#N/A</v>
      </c>
    </row>
    <row r="46" spans="1:58" ht="15.95" customHeight="1">
      <c r="A46" s="220"/>
      <c r="B46" s="150"/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490"/>
      <c r="W46" s="149"/>
      <c r="X46" s="4"/>
      <c r="Y46" s="4"/>
      <c r="Z46" s="4"/>
      <c r="AA46" s="4"/>
      <c r="AB46" s="4"/>
      <c r="AC46" s="4"/>
      <c r="AD46" s="193"/>
      <c r="AE46" s="206" t="s">
        <v>124</v>
      </c>
      <c r="AF46" s="443" t="str">
        <f>IF(K36="","",K36)</f>
        <v/>
      </c>
      <c r="AG46" s="443"/>
      <c r="AH46" s="443"/>
      <c r="AI46" s="443"/>
      <c r="AJ46" s="443"/>
      <c r="AK46" s="443"/>
      <c r="AL46" s="443"/>
      <c r="AM46" s="443"/>
      <c r="AN46" s="443"/>
      <c r="AO46" s="443"/>
      <c r="AP46" s="443"/>
      <c r="AQ46" s="443"/>
      <c r="AR46" s="443"/>
      <c r="AS46" s="443"/>
      <c r="AT46" s="443"/>
      <c r="AU46" s="181"/>
      <c r="AV46" s="149"/>
      <c r="AW46" s="150"/>
      <c r="AX46" s="150"/>
      <c r="AY46" s="151"/>
      <c r="AZ46" s="151"/>
      <c r="BA46" s="151">
        <v>1957</v>
      </c>
      <c r="BB46" s="151"/>
      <c r="BC46" s="150" t="e">
        <f>VLOOKUP(BD46,aggiornamenti!A:C,3,0)</f>
        <v>#N/A</v>
      </c>
      <c r="BD46" s="150">
        <v>1044</v>
      </c>
      <c r="BE46" s="150" t="str">
        <f>IFERROR(VLOOKUP(BD46,aggiornamenti!A:F,5,0)&amp;" - "&amp;VLOOKUP(BD46,aggiornamenti!A:F,6,0),"")</f>
        <v/>
      </c>
      <c r="BF46" s="150" t="e">
        <f>VLOOKUP(BD46,aggiornamenti!A:C,2,0)</f>
        <v>#N/A</v>
      </c>
    </row>
    <row r="47" spans="1:58" ht="15.95" customHeight="1">
      <c r="A47" s="220"/>
      <c r="B47" s="150"/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490"/>
      <c r="W47" s="149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149"/>
      <c r="AV47" s="149"/>
      <c r="AW47" s="150"/>
      <c r="AX47" s="150"/>
      <c r="AY47" s="151"/>
      <c r="AZ47" s="151"/>
      <c r="BA47" s="151">
        <v>1956</v>
      </c>
      <c r="BB47" s="151"/>
      <c r="BC47" s="150" t="e">
        <f>VLOOKUP(BD47,aggiornamenti!A:C,3,0)</f>
        <v>#N/A</v>
      </c>
      <c r="BD47" s="150">
        <v>1045</v>
      </c>
      <c r="BE47" s="150" t="str">
        <f>IFERROR(VLOOKUP(BD47,aggiornamenti!A:F,5,0)&amp;" - "&amp;VLOOKUP(BD47,aggiornamenti!A:F,6,0),"")</f>
        <v/>
      </c>
      <c r="BF47" s="150" t="e">
        <f>VLOOKUP(BD47,aggiornamenti!A:C,2,0)</f>
        <v>#N/A</v>
      </c>
    </row>
    <row r="48" spans="1:58" ht="17.100000000000001" customHeight="1">
      <c r="A48" s="220"/>
      <c r="B48" s="208"/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490"/>
      <c r="W48" s="149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149"/>
      <c r="AV48" s="149"/>
      <c r="AW48" s="151"/>
      <c r="AX48" s="151"/>
      <c r="AY48" s="151"/>
      <c r="AZ48" s="151"/>
      <c r="BA48" s="151">
        <v>1955</v>
      </c>
      <c r="BB48" s="151"/>
      <c r="BC48" s="150" t="e">
        <f>VLOOKUP(BD48,aggiornamenti!A:C,3,0)</f>
        <v>#N/A</v>
      </c>
      <c r="BD48" s="150">
        <v>1046</v>
      </c>
      <c r="BE48" s="150" t="str">
        <f>IFERROR(VLOOKUP(BD48,aggiornamenti!A:F,5,0)&amp;" - "&amp;VLOOKUP(BD48,aggiornamenti!A:F,6,0),"")</f>
        <v/>
      </c>
      <c r="BF48" s="150" t="e">
        <f>VLOOKUP(BD48,aggiornamenti!A:C,2,0)</f>
        <v>#N/A</v>
      </c>
    </row>
    <row r="49" spans="1:58" ht="17.100000000000001" customHeight="1">
      <c r="A49" s="220"/>
      <c r="B49" s="208"/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490"/>
      <c r="W49" s="149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149"/>
      <c r="AV49" s="149"/>
      <c r="AW49" s="151"/>
      <c r="AX49" s="151"/>
      <c r="AY49" s="151"/>
      <c r="AZ49" s="151"/>
      <c r="BA49" s="151">
        <v>1954</v>
      </c>
      <c r="BB49" s="151"/>
      <c r="BC49" s="150" t="e">
        <f>VLOOKUP(BD49,aggiornamenti!A:C,3,0)</f>
        <v>#N/A</v>
      </c>
      <c r="BD49" s="150">
        <v>1047</v>
      </c>
      <c r="BE49" s="150" t="str">
        <f>IFERROR(VLOOKUP(BD49,aggiornamenti!A:F,5,0)&amp;" - "&amp;VLOOKUP(BD49,aggiornamenti!A:F,6,0),"")</f>
        <v/>
      </c>
      <c r="BF49" s="150" t="e">
        <f>VLOOKUP(BD49,aggiornamenti!A:C,2,0)</f>
        <v>#N/A</v>
      </c>
    </row>
    <row r="50" spans="1:58" ht="17.100000000000001" customHeight="1">
      <c r="A50" s="220"/>
      <c r="B50" s="208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490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151"/>
      <c r="AX50" s="151"/>
      <c r="AY50" s="151"/>
      <c r="AZ50" s="151"/>
      <c r="BA50" s="151">
        <v>1953</v>
      </c>
      <c r="BB50" s="151"/>
      <c r="BC50" s="150" t="e">
        <f>VLOOKUP(BD50,aggiornamenti!A:C,3,0)</f>
        <v>#N/A</v>
      </c>
      <c r="BD50" s="150">
        <v>1048</v>
      </c>
      <c r="BE50" s="150" t="str">
        <f>IFERROR(VLOOKUP(BD50,aggiornamenti!A:F,5,0)&amp;" - "&amp;VLOOKUP(BD50,aggiornamenti!A:F,6,0),"")</f>
        <v/>
      </c>
      <c r="BF50" s="150" t="e">
        <f>VLOOKUP(BD50,aggiornamenti!A:C,2,0)</f>
        <v>#N/A</v>
      </c>
    </row>
    <row r="51" spans="1:58" ht="18.75" customHeight="1">
      <c r="A51" s="203"/>
      <c r="B51" s="203"/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203"/>
      <c r="AK51" s="203"/>
      <c r="AL51" s="203"/>
      <c r="AM51" s="203"/>
      <c r="AN51" s="203"/>
      <c r="AO51" s="203"/>
      <c r="AP51" s="203"/>
      <c r="AQ51" s="203"/>
      <c r="AR51" s="203"/>
      <c r="AS51" s="203"/>
      <c r="AT51" s="203"/>
      <c r="AU51" s="203"/>
      <c r="AV51" s="203"/>
      <c r="AW51" s="209"/>
      <c r="AX51" s="209"/>
      <c r="AY51" s="151"/>
      <c r="AZ51" s="151"/>
      <c r="BA51" s="151">
        <v>1951</v>
      </c>
      <c r="BC51" s="150" t="e">
        <f>VLOOKUP(BD51,aggiornamenti!A:C,3,0)</f>
        <v>#N/A</v>
      </c>
      <c r="BD51" s="150">
        <v>1049</v>
      </c>
      <c r="BE51" s="150" t="str">
        <f>IFERROR(VLOOKUP(BD51,aggiornamenti!A:F,5,0)&amp;" - "&amp;VLOOKUP(BD51,aggiornamenti!A:F,6,0),"")</f>
        <v/>
      </c>
      <c r="BF51" s="150" t="e">
        <f>VLOOKUP(BD51,aggiornamenti!A:C,2,0)</f>
        <v>#N/A</v>
      </c>
    </row>
    <row r="52" spans="1:58" ht="18.75" customHeight="1">
      <c r="A52" s="203"/>
      <c r="B52" s="203"/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I52" s="203"/>
      <c r="AJ52" s="203"/>
      <c r="AK52" s="203"/>
      <c r="AL52" s="203"/>
      <c r="AM52" s="203"/>
      <c r="AN52" s="203"/>
      <c r="AO52" s="203"/>
      <c r="AP52" s="203"/>
      <c r="AQ52" s="203"/>
      <c r="AR52" s="203"/>
      <c r="AS52" s="203"/>
      <c r="AT52" s="203"/>
      <c r="AU52" s="203"/>
      <c r="AV52" s="203"/>
      <c r="AW52" s="209"/>
      <c r="AX52" s="209"/>
      <c r="AY52" s="151"/>
      <c r="AZ52" s="151"/>
      <c r="BA52" s="151">
        <v>1950</v>
      </c>
      <c r="BC52" s="150" t="e">
        <f>VLOOKUP(BD52,aggiornamenti!A:C,3,0)</f>
        <v>#N/A</v>
      </c>
      <c r="BD52" s="150">
        <v>1050</v>
      </c>
      <c r="BE52" s="150" t="str">
        <f>IFERROR(VLOOKUP(BD52,aggiornamenti!A:F,5,0)&amp;" - "&amp;VLOOKUP(BD52,aggiornamenti!A:F,6,0),"")</f>
        <v/>
      </c>
      <c r="BF52" s="150" t="e">
        <f>VLOOKUP(BD52,aggiornamenti!A:C,2,0)</f>
        <v>#N/A</v>
      </c>
    </row>
    <row r="53" spans="1:58" ht="18.75" customHeight="1">
      <c r="A53" s="203"/>
      <c r="B53" s="203"/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I53" s="203"/>
      <c r="AJ53" s="203"/>
      <c r="AK53" s="203"/>
      <c r="AL53" s="203"/>
      <c r="AM53" s="203"/>
      <c r="AN53" s="203"/>
      <c r="AO53" s="203"/>
      <c r="AP53" s="203"/>
      <c r="AQ53" s="203"/>
      <c r="AR53" s="203"/>
      <c r="AS53" s="203"/>
      <c r="AT53" s="203"/>
      <c r="AU53" s="203"/>
      <c r="AV53" s="203"/>
      <c r="AW53" s="209"/>
      <c r="AX53" s="209"/>
      <c r="AY53" s="151"/>
      <c r="AZ53" s="151"/>
      <c r="BA53" s="151">
        <v>1949</v>
      </c>
      <c r="BC53" s="150" t="e">
        <f>VLOOKUP(BD53,aggiornamenti!A:C,3,0)</f>
        <v>#N/A</v>
      </c>
      <c r="BD53" s="150">
        <v>1051</v>
      </c>
      <c r="BE53" s="150" t="str">
        <f>IFERROR(VLOOKUP(BD53,aggiornamenti!A:F,5,0)&amp;" - "&amp;VLOOKUP(BD53,aggiornamenti!A:F,6,0),"")</f>
        <v/>
      </c>
      <c r="BF53" s="150" t="e">
        <f>VLOOKUP(BD53,aggiornamenti!A:C,2,0)</f>
        <v>#N/A</v>
      </c>
    </row>
    <row r="54" spans="1:58" ht="18.75" customHeight="1">
      <c r="A54" s="203"/>
      <c r="B54" s="203"/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203"/>
      <c r="AJ54" s="203"/>
      <c r="AK54" s="203"/>
      <c r="AL54" s="203"/>
      <c r="AM54" s="203"/>
      <c r="AN54" s="203"/>
      <c r="AO54" s="203"/>
      <c r="AP54" s="203"/>
      <c r="AQ54" s="203"/>
      <c r="AR54" s="203"/>
      <c r="AS54" s="203"/>
      <c r="AT54" s="203"/>
      <c r="AU54" s="203"/>
      <c r="AV54" s="203"/>
      <c r="AW54" s="209"/>
      <c r="AX54" s="209"/>
      <c r="AY54" s="151"/>
      <c r="AZ54" s="151"/>
      <c r="BA54" s="151">
        <v>1948</v>
      </c>
      <c r="BC54" s="150" t="e">
        <f>VLOOKUP(BD54,aggiornamenti!A:C,3,0)</f>
        <v>#N/A</v>
      </c>
      <c r="BD54" s="150">
        <v>1052</v>
      </c>
      <c r="BE54" s="150" t="str">
        <f>IFERROR(VLOOKUP(BD54,aggiornamenti!A:F,5,0)&amp;" - "&amp;VLOOKUP(BD54,aggiornamenti!A:F,6,0),"")</f>
        <v/>
      </c>
      <c r="BF54" s="150" t="e">
        <f>VLOOKUP(BD54,aggiornamenti!A:C,2,0)</f>
        <v>#N/A</v>
      </c>
    </row>
    <row r="55" spans="1:58" ht="18.75" customHeight="1">
      <c r="A55" s="203"/>
      <c r="B55" s="203"/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I55" s="203"/>
      <c r="AJ55" s="203"/>
      <c r="AK55" s="203"/>
      <c r="AL55" s="203"/>
      <c r="AM55" s="203"/>
      <c r="AN55" s="203"/>
      <c r="AO55" s="203"/>
      <c r="AP55" s="203"/>
      <c r="AQ55" s="203"/>
      <c r="AR55" s="203"/>
      <c r="AS55" s="203"/>
      <c r="AT55" s="203"/>
      <c r="AU55" s="203"/>
      <c r="AV55" s="203"/>
      <c r="AW55" s="209"/>
      <c r="AX55" s="209"/>
      <c r="BA55" s="151">
        <v>1947</v>
      </c>
      <c r="BC55" s="150" t="e">
        <f>VLOOKUP(BD55,aggiornamenti!A:C,3,0)</f>
        <v>#N/A</v>
      </c>
      <c r="BD55" s="150">
        <v>1053</v>
      </c>
      <c r="BE55" s="150" t="str">
        <f>IFERROR(VLOOKUP(BD55,aggiornamenti!A:F,5,0)&amp;" - "&amp;VLOOKUP(BD55,aggiornamenti!A:F,6,0),"")</f>
        <v/>
      </c>
      <c r="BF55" s="150" t="e">
        <f>VLOOKUP(BD55,aggiornamenti!A:C,2,0)</f>
        <v>#N/A</v>
      </c>
    </row>
    <row r="56" spans="1:58" ht="18.75" customHeight="1">
      <c r="A56" s="203"/>
      <c r="B56" s="203"/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I56" s="203"/>
      <c r="AJ56" s="203"/>
      <c r="AK56" s="203"/>
      <c r="AL56" s="203"/>
      <c r="AM56" s="203"/>
      <c r="AN56" s="203"/>
      <c r="AO56" s="203"/>
      <c r="AP56" s="203"/>
      <c r="AQ56" s="203"/>
      <c r="AR56" s="203"/>
      <c r="AS56" s="203"/>
      <c r="AT56" s="203"/>
      <c r="AU56" s="203"/>
      <c r="AV56" s="203"/>
      <c r="AW56" s="209"/>
      <c r="AX56" s="209"/>
      <c r="BA56" s="151">
        <v>1946</v>
      </c>
      <c r="BC56" s="150" t="e">
        <f>VLOOKUP(BD56,aggiornamenti!A:C,3,0)</f>
        <v>#N/A</v>
      </c>
      <c r="BD56" s="150">
        <v>1054</v>
      </c>
      <c r="BE56" s="150" t="str">
        <f>IFERROR(VLOOKUP(BD56,aggiornamenti!A:F,5,0)&amp;" - "&amp;VLOOKUP(BD56,aggiornamenti!A:F,6,0),"")</f>
        <v/>
      </c>
      <c r="BF56" s="150" t="e">
        <f>VLOOKUP(BD56,aggiornamenti!A:C,2,0)</f>
        <v>#N/A</v>
      </c>
    </row>
    <row r="57" spans="1:58" ht="18.75" customHeight="1">
      <c r="A57" s="203"/>
      <c r="B57" s="203"/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 s="203"/>
      <c r="AA57" s="203"/>
      <c r="AB57" s="203"/>
      <c r="AC57" s="203"/>
      <c r="AD57" s="203"/>
      <c r="AE57" s="203"/>
      <c r="AF57" s="203"/>
      <c r="AG57" s="203"/>
      <c r="AH57" s="203"/>
      <c r="AI57" s="203"/>
      <c r="AJ57" s="203"/>
      <c r="AK57" s="203"/>
      <c r="AL57" s="203"/>
      <c r="AM57" s="203"/>
      <c r="AN57" s="203"/>
      <c r="AO57" s="203"/>
      <c r="AP57" s="203"/>
      <c r="AQ57" s="203"/>
      <c r="AR57" s="203"/>
      <c r="AS57" s="203"/>
      <c r="AT57" s="203"/>
      <c r="AU57" s="203"/>
      <c r="AV57" s="203"/>
      <c r="AW57" s="209"/>
      <c r="AX57" s="209"/>
      <c r="BA57" s="151">
        <v>1945</v>
      </c>
      <c r="BC57" s="150" t="e">
        <f>VLOOKUP(BD57,aggiornamenti!A:C,3,0)</f>
        <v>#N/A</v>
      </c>
      <c r="BD57" s="150">
        <v>1055</v>
      </c>
      <c r="BE57" s="150" t="str">
        <f>IFERROR(VLOOKUP(BD57,aggiornamenti!A:F,5,0)&amp;" - "&amp;VLOOKUP(BD57,aggiornamenti!A:F,6,0),"")</f>
        <v/>
      </c>
      <c r="BF57" s="150" t="e">
        <f>VLOOKUP(BD57,aggiornamenti!A:C,2,0)</f>
        <v>#N/A</v>
      </c>
    </row>
    <row r="58" spans="1:58" ht="18.75" customHeight="1">
      <c r="A58" s="203"/>
      <c r="B58" s="203"/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203"/>
      <c r="AK58" s="203"/>
      <c r="AL58" s="203"/>
      <c r="AM58" s="203"/>
      <c r="AN58" s="203"/>
      <c r="AO58" s="203"/>
      <c r="AP58" s="203"/>
      <c r="AQ58" s="203"/>
      <c r="AR58" s="203"/>
      <c r="AS58" s="203"/>
      <c r="AT58" s="203"/>
      <c r="AU58" s="203"/>
      <c r="AV58" s="203"/>
      <c r="AW58" s="209"/>
      <c r="AX58" s="209"/>
      <c r="BA58" s="151">
        <v>1944</v>
      </c>
      <c r="BC58" s="150" t="e">
        <f>VLOOKUP(BD58,aggiornamenti!A:C,3,0)</f>
        <v>#N/A</v>
      </c>
      <c r="BD58" s="150">
        <v>1056</v>
      </c>
      <c r="BE58" s="150" t="str">
        <f>IFERROR(VLOOKUP(BD58,aggiornamenti!A:F,5,0)&amp;" - "&amp;VLOOKUP(BD58,aggiornamenti!A:F,6,0),"")</f>
        <v/>
      </c>
      <c r="BF58" s="150" t="e">
        <f>VLOOKUP(BD58,aggiornamenti!A:C,2,0)</f>
        <v>#N/A</v>
      </c>
    </row>
    <row r="59" spans="1:58" ht="18.75" customHeight="1">
      <c r="A59" s="203"/>
      <c r="B59" s="203"/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 s="203"/>
      <c r="AA59" s="203"/>
      <c r="AB59" s="203"/>
      <c r="AC59" s="203"/>
      <c r="AD59" s="203"/>
      <c r="AE59" s="203"/>
      <c r="AF59" s="203"/>
      <c r="AG59" s="203"/>
      <c r="AH59" s="203"/>
      <c r="AI59" s="203"/>
      <c r="AJ59" s="203"/>
      <c r="AK59" s="203"/>
      <c r="AL59" s="203"/>
      <c r="AM59" s="203"/>
      <c r="AN59" s="203"/>
      <c r="AO59" s="203"/>
      <c r="AP59" s="203"/>
      <c r="AQ59" s="203"/>
      <c r="AR59" s="203"/>
      <c r="AS59" s="203"/>
      <c r="AT59" s="203"/>
      <c r="AU59" s="203"/>
      <c r="AV59" s="203"/>
      <c r="AW59" s="209"/>
      <c r="AX59" s="209"/>
      <c r="BA59" s="151">
        <v>1943</v>
      </c>
      <c r="BC59" s="150" t="e">
        <f>VLOOKUP(BD59,aggiornamenti!A:C,3,0)</f>
        <v>#N/A</v>
      </c>
      <c r="BD59" s="150">
        <v>1057</v>
      </c>
      <c r="BE59" s="150" t="str">
        <f>IFERROR(VLOOKUP(BD59,aggiornamenti!A:F,5,0)&amp;" - "&amp;VLOOKUP(BD59,aggiornamenti!A:F,6,0),"")</f>
        <v/>
      </c>
      <c r="BF59" s="150" t="e">
        <f>VLOOKUP(BD59,aggiornamenti!A:C,2,0)</f>
        <v>#N/A</v>
      </c>
    </row>
    <row r="60" spans="1:58" ht="15" customHeight="1">
      <c r="A60" s="203"/>
      <c r="B60" s="203"/>
      <c r="C60" s="203"/>
      <c r="D60" s="203"/>
      <c r="E60" s="203"/>
      <c r="F60" s="203"/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03"/>
      <c r="V60" s="203"/>
      <c r="W60" s="203"/>
      <c r="X60" s="203"/>
      <c r="Y60" s="203"/>
      <c r="Z60" s="203"/>
      <c r="AA60" s="203"/>
      <c r="AB60" s="203"/>
      <c r="AC60" s="203"/>
      <c r="AD60" s="203"/>
      <c r="AE60" s="203"/>
      <c r="AF60" s="203"/>
      <c r="AG60" s="203"/>
      <c r="AH60" s="203"/>
      <c r="AI60" s="203"/>
      <c r="AJ60" s="203"/>
      <c r="AK60" s="203"/>
      <c r="AL60" s="203"/>
      <c r="AM60" s="203"/>
      <c r="AN60" s="203"/>
      <c r="AO60" s="203"/>
      <c r="AP60" s="203"/>
      <c r="AQ60" s="203"/>
      <c r="AR60" s="203"/>
      <c r="AS60" s="203"/>
      <c r="AT60" s="203"/>
      <c r="AU60" s="203"/>
      <c r="AV60" s="203"/>
      <c r="AW60" s="209"/>
      <c r="AX60" s="209"/>
      <c r="BA60" s="151">
        <v>1942</v>
      </c>
      <c r="BC60" s="150" t="e">
        <f>VLOOKUP(BD60,aggiornamenti!A:C,3,0)</f>
        <v>#N/A</v>
      </c>
      <c r="BD60" s="150">
        <v>1058</v>
      </c>
      <c r="BE60" s="150" t="str">
        <f>IFERROR(VLOOKUP(BD60,aggiornamenti!A:F,5,0)&amp;" - "&amp;VLOOKUP(BD60,aggiornamenti!A:F,6,0),"")</f>
        <v/>
      </c>
      <c r="BF60" s="150" t="e">
        <f>VLOOKUP(BD60,aggiornamenti!A:C,2,0)</f>
        <v>#N/A</v>
      </c>
    </row>
    <row r="61" spans="1:58" ht="15" customHeight="1">
      <c r="A61" s="203"/>
      <c r="B61" s="203"/>
      <c r="C61" s="203"/>
      <c r="D61" s="203"/>
      <c r="E61" s="203"/>
      <c r="F61" s="203"/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03"/>
      <c r="V61" s="203"/>
      <c r="W61" s="203"/>
      <c r="X61" s="203"/>
      <c r="Y61" s="203"/>
      <c r="Z61" s="203"/>
      <c r="AA61" s="203"/>
      <c r="AB61" s="203"/>
      <c r="AC61" s="203"/>
      <c r="AD61" s="203"/>
      <c r="AE61" s="203"/>
      <c r="AF61" s="203"/>
      <c r="AG61" s="203"/>
      <c r="AH61" s="203"/>
      <c r="AI61" s="203"/>
      <c r="AJ61" s="203"/>
      <c r="AK61" s="203"/>
      <c r="AL61" s="203"/>
      <c r="AM61" s="203"/>
      <c r="AN61" s="203"/>
      <c r="AO61" s="203"/>
      <c r="AP61" s="203"/>
      <c r="AQ61" s="203"/>
      <c r="AR61" s="203"/>
      <c r="AS61" s="203"/>
      <c r="AT61" s="203"/>
      <c r="AU61" s="203"/>
      <c r="AV61" s="203"/>
      <c r="AW61" s="209"/>
      <c r="AX61" s="209"/>
      <c r="BA61" s="151">
        <v>1941</v>
      </c>
      <c r="BC61" s="150" t="e">
        <f>VLOOKUP(BD61,aggiornamenti!A:C,3,0)</f>
        <v>#N/A</v>
      </c>
      <c r="BD61" s="150">
        <v>1059</v>
      </c>
      <c r="BE61" s="150" t="str">
        <f>IFERROR(VLOOKUP(BD61,aggiornamenti!A:F,5,0)&amp;" - "&amp;VLOOKUP(BD61,aggiornamenti!A:F,6,0),"")</f>
        <v/>
      </c>
      <c r="BF61" s="150" t="e">
        <f>VLOOKUP(BD61,aggiornamenti!A:C,2,0)</f>
        <v>#N/A</v>
      </c>
    </row>
    <row r="62" spans="1:58" ht="15" customHeight="1">
      <c r="A62" s="203"/>
      <c r="B62" s="203"/>
      <c r="C62" s="203"/>
      <c r="D62" s="203"/>
      <c r="E62" s="203"/>
      <c r="F62" s="203"/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03"/>
      <c r="V62" s="203"/>
      <c r="W62" s="203"/>
      <c r="X62" s="203"/>
      <c r="Y62" s="203"/>
      <c r="Z62" s="203"/>
      <c r="AA62" s="203"/>
      <c r="AB62" s="203"/>
      <c r="AC62" s="203"/>
      <c r="AD62" s="203"/>
      <c r="AE62" s="203"/>
      <c r="AF62" s="203"/>
      <c r="AG62" s="203"/>
      <c r="AH62" s="203"/>
      <c r="AI62" s="203"/>
      <c r="AJ62" s="203"/>
      <c r="AK62" s="203"/>
      <c r="AL62" s="203"/>
      <c r="AM62" s="203"/>
      <c r="AN62" s="203"/>
      <c r="AO62" s="203"/>
      <c r="AP62" s="203"/>
      <c r="AQ62" s="203"/>
      <c r="AR62" s="203"/>
      <c r="AS62" s="203"/>
      <c r="AT62" s="203"/>
      <c r="AU62" s="203"/>
      <c r="AV62" s="203"/>
      <c r="AW62" s="209"/>
      <c r="AX62" s="209"/>
      <c r="BA62" s="151">
        <v>1940</v>
      </c>
      <c r="BC62" s="150" t="e">
        <f>VLOOKUP(BD62,aggiornamenti!A:C,3,0)</f>
        <v>#N/A</v>
      </c>
      <c r="BD62" s="150">
        <v>1060</v>
      </c>
      <c r="BE62" s="150" t="str">
        <f>IFERROR(VLOOKUP(BD62,aggiornamenti!A:F,5,0)&amp;" - "&amp;VLOOKUP(BD62,aggiornamenti!A:F,6,0),"")</f>
        <v/>
      </c>
      <c r="BF62" s="150" t="e">
        <f>VLOOKUP(BD62,aggiornamenti!A:C,2,0)</f>
        <v>#N/A</v>
      </c>
    </row>
    <row r="63" spans="1:58" ht="15" customHeight="1">
      <c r="A63" s="203"/>
      <c r="B63" s="203"/>
      <c r="C63" s="203"/>
      <c r="D63" s="203"/>
      <c r="E63" s="203"/>
      <c r="F63" s="203"/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03"/>
      <c r="V63" s="203"/>
      <c r="W63" s="203"/>
      <c r="X63" s="203"/>
      <c r="Y63" s="203"/>
      <c r="Z63" s="203"/>
      <c r="AA63" s="203"/>
      <c r="AB63" s="203"/>
      <c r="AC63" s="203"/>
      <c r="AD63" s="203"/>
      <c r="AE63" s="203"/>
      <c r="AF63" s="203"/>
      <c r="AG63" s="203"/>
      <c r="AH63" s="203"/>
      <c r="AI63" s="203"/>
      <c r="AJ63" s="203"/>
      <c r="AK63" s="203"/>
      <c r="AL63" s="203"/>
      <c r="AM63" s="203"/>
      <c r="AN63" s="203"/>
      <c r="AO63" s="203"/>
      <c r="AP63" s="203"/>
      <c r="AQ63" s="203"/>
      <c r="AR63" s="203"/>
      <c r="AS63" s="203"/>
      <c r="AT63" s="203"/>
      <c r="AU63" s="203"/>
      <c r="AV63" s="203"/>
      <c r="AW63" s="209"/>
      <c r="AX63" s="209"/>
      <c r="BA63" s="151">
        <v>1939</v>
      </c>
      <c r="BC63" s="150" t="e">
        <f>VLOOKUP(BD63,aggiornamenti!A:C,3,0)</f>
        <v>#N/A</v>
      </c>
      <c r="BD63" s="150">
        <v>1061</v>
      </c>
      <c r="BE63" s="150" t="str">
        <f>IFERROR(VLOOKUP(BD63,aggiornamenti!A:F,5,0)&amp;" - "&amp;VLOOKUP(BD63,aggiornamenti!A:F,6,0),"")</f>
        <v/>
      </c>
      <c r="BF63" s="150" t="e">
        <f>VLOOKUP(BD63,aggiornamenti!A:C,2,0)</f>
        <v>#N/A</v>
      </c>
    </row>
    <row r="64" spans="1:58" ht="15" customHeight="1">
      <c r="A64" s="203"/>
      <c r="B64" s="203"/>
      <c r="C64" s="203"/>
      <c r="D64" s="203"/>
      <c r="E64" s="203"/>
      <c r="F64" s="203"/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03"/>
      <c r="V64" s="203"/>
      <c r="W64" s="203"/>
      <c r="X64" s="203"/>
      <c r="Y64" s="203"/>
      <c r="Z64" s="203"/>
      <c r="AA64" s="203"/>
      <c r="AB64" s="203"/>
      <c r="AC64" s="203"/>
      <c r="AD64" s="203"/>
      <c r="AE64" s="203"/>
      <c r="AF64" s="203"/>
      <c r="AG64" s="203"/>
      <c r="AH64" s="203"/>
      <c r="AI64" s="203"/>
      <c r="AJ64" s="203"/>
      <c r="AK64" s="203"/>
      <c r="AL64" s="203"/>
      <c r="AM64" s="203"/>
      <c r="AN64" s="203"/>
      <c r="AO64" s="203"/>
      <c r="AP64" s="203"/>
      <c r="AQ64" s="203"/>
      <c r="AR64" s="203"/>
      <c r="AS64" s="203"/>
      <c r="AT64" s="203"/>
      <c r="AU64" s="203"/>
      <c r="AV64" s="203"/>
      <c r="AW64" s="209"/>
      <c r="AX64" s="209"/>
      <c r="BA64" s="151">
        <v>1938</v>
      </c>
      <c r="BC64" s="150" t="e">
        <f>VLOOKUP(BD64,aggiornamenti!A:C,3,0)</f>
        <v>#N/A</v>
      </c>
      <c r="BD64" s="150">
        <v>1062</v>
      </c>
      <c r="BE64" s="150" t="str">
        <f>IFERROR(VLOOKUP(BD64,aggiornamenti!A:F,5,0)&amp;" - "&amp;VLOOKUP(BD64,aggiornamenti!A:F,6,0),"")</f>
        <v/>
      </c>
      <c r="BF64" s="150" t="e">
        <f>VLOOKUP(BD64,aggiornamenti!A:C,2,0)</f>
        <v>#N/A</v>
      </c>
    </row>
    <row r="65" spans="1:58" ht="15" customHeight="1">
      <c r="A65" s="203"/>
      <c r="B65" s="203"/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03"/>
      <c r="V65" s="203"/>
      <c r="W65" s="203"/>
      <c r="X65" s="203"/>
      <c r="Y65" s="203"/>
      <c r="Z65" s="203"/>
      <c r="AA65" s="203"/>
      <c r="AB65" s="203"/>
      <c r="AC65" s="203"/>
      <c r="AD65" s="203"/>
      <c r="AE65" s="203"/>
      <c r="AF65" s="203"/>
      <c r="AG65" s="203"/>
      <c r="AH65" s="203"/>
      <c r="AI65" s="203"/>
      <c r="AJ65" s="203"/>
      <c r="AK65" s="203"/>
      <c r="AL65" s="203"/>
      <c r="AM65" s="203"/>
      <c r="AN65" s="203"/>
      <c r="AO65" s="203"/>
      <c r="AP65" s="203"/>
      <c r="AQ65" s="203"/>
      <c r="AR65" s="203"/>
      <c r="AS65" s="203"/>
      <c r="AT65" s="203"/>
      <c r="AU65" s="203"/>
      <c r="AV65" s="203"/>
      <c r="AW65" s="209"/>
      <c r="AX65" s="209"/>
      <c r="BA65" s="151">
        <v>1937</v>
      </c>
      <c r="BC65" s="150" t="e">
        <f>VLOOKUP(BD65,aggiornamenti!A:C,3,0)</f>
        <v>#N/A</v>
      </c>
      <c r="BD65" s="150">
        <v>1063</v>
      </c>
      <c r="BE65" s="150" t="str">
        <f>IFERROR(VLOOKUP(BD65,aggiornamenti!A:F,5,0)&amp;" - "&amp;VLOOKUP(BD65,aggiornamenti!A:F,6,0),"")</f>
        <v/>
      </c>
      <c r="BF65" s="150" t="e">
        <f>VLOOKUP(BD65,aggiornamenti!A:C,2,0)</f>
        <v>#N/A</v>
      </c>
    </row>
    <row r="66" spans="1:58" ht="15" customHeight="1">
      <c r="A66" s="203"/>
      <c r="B66" s="203"/>
      <c r="C66" s="203"/>
      <c r="D66" s="203"/>
      <c r="E66" s="203"/>
      <c r="F66" s="203"/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03"/>
      <c r="V66" s="203"/>
      <c r="W66" s="203"/>
      <c r="X66" s="203"/>
      <c r="Y66" s="203"/>
      <c r="Z66" s="203"/>
      <c r="AA66" s="203"/>
      <c r="AB66" s="203"/>
      <c r="AC66" s="203"/>
      <c r="AD66" s="203"/>
      <c r="AE66" s="203"/>
      <c r="AF66" s="203"/>
      <c r="AG66" s="203"/>
      <c r="AH66" s="203"/>
      <c r="AI66" s="203"/>
      <c r="AJ66" s="203"/>
      <c r="AK66" s="203"/>
      <c r="AL66" s="203"/>
      <c r="AM66" s="203"/>
      <c r="AN66" s="203"/>
      <c r="AO66" s="203"/>
      <c r="AP66" s="203"/>
      <c r="AQ66" s="203"/>
      <c r="AR66" s="203"/>
      <c r="AS66" s="203"/>
      <c r="AT66" s="203"/>
      <c r="AU66" s="203"/>
      <c r="AV66" s="203"/>
      <c r="AW66" s="209"/>
      <c r="AX66" s="209"/>
      <c r="BA66" s="151">
        <v>1936</v>
      </c>
      <c r="BC66" s="150" t="e">
        <f>VLOOKUP(BD66,aggiornamenti!A:C,3,0)</f>
        <v>#N/A</v>
      </c>
      <c r="BD66" s="150">
        <v>1064</v>
      </c>
      <c r="BE66" s="150" t="str">
        <f>IFERROR(VLOOKUP(BD66,aggiornamenti!A:F,5,0)&amp;" - "&amp;VLOOKUP(BD66,aggiornamenti!A:F,6,0),"")</f>
        <v/>
      </c>
      <c r="BF66" s="150" t="e">
        <f>VLOOKUP(BD66,aggiornamenti!A:C,2,0)</f>
        <v>#N/A</v>
      </c>
    </row>
    <row r="67" spans="1:58">
      <c r="A67" s="210"/>
      <c r="B67" s="210"/>
      <c r="C67" s="210"/>
      <c r="D67" s="210"/>
      <c r="E67" s="210"/>
      <c r="F67" s="210"/>
      <c r="G67" s="210"/>
      <c r="H67" s="210"/>
      <c r="I67" s="210"/>
      <c r="J67" s="210"/>
      <c r="K67" s="210"/>
      <c r="L67" s="210"/>
      <c r="M67" s="210"/>
      <c r="N67" s="210"/>
      <c r="O67" s="210"/>
      <c r="P67" s="210"/>
      <c r="Q67" s="210"/>
      <c r="R67" s="210"/>
      <c r="S67" s="210"/>
      <c r="T67" s="210"/>
      <c r="U67" s="210"/>
      <c r="V67" s="210"/>
      <c r="W67" s="210"/>
      <c r="X67" s="210"/>
      <c r="Y67" s="210"/>
      <c r="Z67" s="210"/>
      <c r="AA67" s="210"/>
      <c r="AB67" s="210"/>
      <c r="AC67" s="210"/>
      <c r="AD67" s="210"/>
      <c r="AE67" s="210"/>
      <c r="AF67" s="210"/>
      <c r="AG67" s="210"/>
      <c r="AH67" s="210"/>
      <c r="AI67" s="210"/>
      <c r="AJ67" s="210"/>
      <c r="AK67" s="210"/>
      <c r="AL67" s="210"/>
      <c r="AM67" s="210"/>
      <c r="AN67" s="210"/>
      <c r="AO67" s="210"/>
      <c r="AP67" s="210"/>
      <c r="AQ67" s="210"/>
      <c r="AR67" s="210"/>
      <c r="AS67" s="210"/>
      <c r="AT67" s="210"/>
      <c r="AU67" s="210"/>
      <c r="AV67" s="210"/>
      <c r="BA67" s="151">
        <v>1935</v>
      </c>
      <c r="BC67" s="150" t="e">
        <f>VLOOKUP(BD67,aggiornamenti!A:C,3,0)</f>
        <v>#N/A</v>
      </c>
      <c r="BD67" s="150">
        <v>1065</v>
      </c>
      <c r="BE67" s="150" t="str">
        <f>IFERROR(VLOOKUP(BD67,aggiornamenti!A:F,5,0)&amp;" - "&amp;VLOOKUP(BD67,aggiornamenti!A:F,6,0),"")</f>
        <v/>
      </c>
      <c r="BF67" s="150" t="e">
        <f>VLOOKUP(BD67,aggiornamenti!A:C,2,0)</f>
        <v>#N/A</v>
      </c>
    </row>
    <row r="68" spans="1:58" ht="15" customHeight="1">
      <c r="A68" s="210"/>
      <c r="B68" s="210"/>
      <c r="C68" s="210"/>
      <c r="D68" s="210"/>
      <c r="E68" s="210"/>
      <c r="F68" s="210"/>
      <c r="G68" s="210"/>
      <c r="H68" s="210"/>
      <c r="I68" s="210"/>
      <c r="J68" s="210"/>
      <c r="K68" s="210"/>
      <c r="L68" s="210"/>
      <c r="M68" s="210"/>
      <c r="N68" s="210"/>
      <c r="O68" s="210"/>
      <c r="P68" s="210"/>
      <c r="Q68" s="210"/>
      <c r="R68" s="210"/>
      <c r="S68" s="210"/>
      <c r="T68" s="210"/>
      <c r="U68" s="210"/>
      <c r="V68" s="210"/>
      <c r="W68" s="210"/>
      <c r="X68" s="210"/>
      <c r="Y68" s="211"/>
      <c r="Z68" s="211"/>
      <c r="AA68" s="211"/>
      <c r="AB68" s="211"/>
      <c r="AC68" s="211"/>
      <c r="AD68" s="211"/>
      <c r="AE68" s="211"/>
      <c r="AF68" s="211"/>
      <c r="AG68" s="211"/>
      <c r="AH68" s="211"/>
      <c r="AI68" s="211"/>
      <c r="AJ68" s="211"/>
      <c r="AK68" s="211"/>
      <c r="AL68" s="211"/>
      <c r="AM68" s="211"/>
      <c r="AN68" s="211"/>
      <c r="AO68" s="211"/>
      <c r="AP68" s="211"/>
      <c r="AQ68" s="211"/>
      <c r="AR68" s="211"/>
      <c r="AS68" s="211"/>
      <c r="AT68" s="211"/>
      <c r="AU68" s="211"/>
      <c r="AV68" s="211"/>
      <c r="BA68" s="151">
        <v>1934</v>
      </c>
      <c r="BC68" s="150" t="e">
        <f>VLOOKUP(BD68,aggiornamenti!A:C,3,0)</f>
        <v>#N/A</v>
      </c>
      <c r="BD68" s="150">
        <v>1066</v>
      </c>
      <c r="BE68" s="150" t="str">
        <f>IFERROR(VLOOKUP(BD68,aggiornamenti!A:F,5,0)&amp;" - "&amp;VLOOKUP(BD68,aggiornamenti!A:F,6,0),"")</f>
        <v/>
      </c>
      <c r="BF68" s="150" t="e">
        <f>VLOOKUP(BD68,aggiornamenti!A:C,2,0)</f>
        <v>#N/A</v>
      </c>
    </row>
    <row r="69" spans="1:58">
      <c r="A69" s="210"/>
      <c r="B69" s="210"/>
      <c r="C69" s="210"/>
      <c r="D69" s="210"/>
      <c r="E69" s="210"/>
      <c r="F69" s="210"/>
      <c r="G69" s="210"/>
      <c r="H69" s="210"/>
      <c r="I69" s="210"/>
      <c r="J69" s="210"/>
      <c r="K69" s="210"/>
      <c r="L69" s="210"/>
      <c r="M69" s="210"/>
      <c r="N69" s="210"/>
      <c r="O69" s="210"/>
      <c r="P69" s="210"/>
      <c r="Q69" s="210"/>
      <c r="R69" s="210"/>
      <c r="S69" s="210"/>
      <c r="T69" s="210"/>
      <c r="U69" s="210"/>
      <c r="V69" s="210"/>
      <c r="W69" s="210"/>
      <c r="X69" s="210"/>
      <c r="Y69" s="210"/>
      <c r="Z69" s="210"/>
      <c r="AA69" s="210"/>
      <c r="AB69" s="210"/>
      <c r="AC69" s="210"/>
      <c r="AD69" s="210"/>
      <c r="AE69" s="210"/>
      <c r="AF69" s="210"/>
      <c r="AG69" s="210"/>
      <c r="AH69" s="210"/>
      <c r="AI69" s="210"/>
      <c r="AJ69" s="210"/>
      <c r="AK69" s="210"/>
      <c r="AL69" s="210"/>
      <c r="AM69" s="210"/>
      <c r="AN69" s="210"/>
      <c r="AO69" s="210"/>
      <c r="AP69" s="210"/>
      <c r="AQ69" s="210"/>
      <c r="AR69" s="210"/>
      <c r="AS69" s="210"/>
      <c r="AT69" s="210"/>
      <c r="AU69" s="210"/>
      <c r="AV69" s="210"/>
      <c r="BA69" s="151">
        <v>1933</v>
      </c>
      <c r="BC69" s="150" t="e">
        <f>VLOOKUP(BD69,aggiornamenti!A:C,3,0)</f>
        <v>#N/A</v>
      </c>
      <c r="BD69" s="150">
        <v>1067</v>
      </c>
      <c r="BE69" s="150" t="str">
        <f>IFERROR(VLOOKUP(BD69,aggiornamenti!A:F,5,0)&amp;" - "&amp;VLOOKUP(BD69,aggiornamenti!A:F,6,0),"")</f>
        <v/>
      </c>
      <c r="BF69" s="150" t="e">
        <f>VLOOKUP(BD69,aggiornamenti!A:C,2,0)</f>
        <v>#N/A</v>
      </c>
    </row>
    <row r="70" spans="1:58">
      <c r="A70" s="210"/>
      <c r="B70" s="210"/>
      <c r="C70" s="210"/>
      <c r="D70" s="210"/>
      <c r="E70" s="210"/>
      <c r="F70" s="210"/>
      <c r="G70" s="210"/>
      <c r="H70" s="210"/>
      <c r="I70" s="210"/>
      <c r="J70" s="210"/>
      <c r="K70" s="210"/>
      <c r="L70" s="210"/>
      <c r="M70" s="210"/>
      <c r="N70" s="210"/>
      <c r="O70" s="210"/>
      <c r="P70" s="210"/>
      <c r="Q70" s="210"/>
      <c r="R70" s="210"/>
      <c r="S70" s="210"/>
      <c r="T70" s="210"/>
      <c r="U70" s="210"/>
      <c r="V70" s="210"/>
      <c r="W70" s="210"/>
      <c r="X70" s="210"/>
      <c r="Y70" s="210"/>
      <c r="Z70" s="210"/>
      <c r="AA70" s="210"/>
      <c r="AB70" s="210"/>
      <c r="AC70" s="210"/>
      <c r="AD70" s="210"/>
      <c r="AE70" s="210"/>
      <c r="AF70" s="210"/>
      <c r="AG70" s="210"/>
      <c r="AH70" s="210"/>
      <c r="AI70" s="210"/>
      <c r="AJ70" s="210"/>
      <c r="AK70" s="210"/>
      <c r="AL70" s="210"/>
      <c r="AM70" s="210"/>
      <c r="AN70" s="210"/>
      <c r="AO70" s="210"/>
      <c r="AP70" s="210"/>
      <c r="AQ70" s="210"/>
      <c r="AR70" s="210"/>
      <c r="AS70" s="210"/>
      <c r="AT70" s="210"/>
      <c r="AU70" s="210"/>
      <c r="AV70" s="210"/>
      <c r="BA70" s="151">
        <v>1932</v>
      </c>
      <c r="BC70" s="150" t="e">
        <f>VLOOKUP(BD70,aggiornamenti!A:C,3,0)</f>
        <v>#N/A</v>
      </c>
      <c r="BD70" s="150">
        <v>1068</v>
      </c>
      <c r="BE70" s="150" t="str">
        <f>IFERROR(VLOOKUP(BD70,aggiornamenti!A:F,5,0)&amp;" - "&amp;VLOOKUP(BD70,aggiornamenti!A:F,6,0),"")</f>
        <v/>
      </c>
      <c r="BF70" s="150" t="e">
        <f>VLOOKUP(BD70,aggiornamenti!A:C,2,0)</f>
        <v>#N/A</v>
      </c>
    </row>
    <row r="71" spans="1:58">
      <c r="BA71" s="151">
        <v>1931</v>
      </c>
      <c r="BC71" s="150" t="e">
        <f>VLOOKUP(BD71,aggiornamenti!A:C,3,0)</f>
        <v>#N/A</v>
      </c>
      <c r="BD71" s="150">
        <v>1069</v>
      </c>
      <c r="BE71" s="150" t="str">
        <f>IFERROR(VLOOKUP(BD71,aggiornamenti!A:F,5,0)&amp;" - "&amp;VLOOKUP(BD71,aggiornamenti!A:F,6,0),"")</f>
        <v/>
      </c>
      <c r="BF71" s="150" t="e">
        <f>VLOOKUP(BD71,aggiornamenti!A:C,2,0)</f>
        <v>#N/A</v>
      </c>
    </row>
    <row r="72" spans="1:58">
      <c r="BA72" s="151">
        <v>1930</v>
      </c>
      <c r="BC72" s="150" t="e">
        <f>VLOOKUP(BD72,aggiornamenti!A:C,3,0)</f>
        <v>#N/A</v>
      </c>
      <c r="BD72" s="150">
        <v>1070</v>
      </c>
      <c r="BE72" s="150" t="str">
        <f>IFERROR(VLOOKUP(BD72,aggiornamenti!A:F,5,0)&amp;" - "&amp;VLOOKUP(BD72,aggiornamenti!A:F,6,0),"")</f>
        <v/>
      </c>
      <c r="BF72" s="150" t="e">
        <f>VLOOKUP(BD72,aggiornamenti!A:C,2,0)</f>
        <v>#N/A</v>
      </c>
    </row>
    <row r="73" spans="1:58">
      <c r="BA73" s="151">
        <v>1929</v>
      </c>
      <c r="BC73" s="150" t="e">
        <f>VLOOKUP(BD73,aggiornamenti!A:C,3,0)</f>
        <v>#N/A</v>
      </c>
      <c r="BD73" s="150">
        <v>1071</v>
      </c>
      <c r="BE73" s="150" t="str">
        <f>IFERROR(VLOOKUP(BD73,aggiornamenti!A:F,5,0)&amp;" - "&amp;VLOOKUP(BD73,aggiornamenti!A:F,6,0),"")</f>
        <v/>
      </c>
      <c r="BF73" s="150" t="e">
        <f>VLOOKUP(BD73,aggiornamenti!A:C,2,0)</f>
        <v>#N/A</v>
      </c>
    </row>
    <row r="74" spans="1:58">
      <c r="BA74" s="151">
        <v>1928</v>
      </c>
      <c r="BC74" s="150" t="e">
        <f>VLOOKUP(BD74,aggiornamenti!A:C,3,0)</f>
        <v>#N/A</v>
      </c>
      <c r="BD74" s="150">
        <v>1072</v>
      </c>
      <c r="BE74" s="150" t="str">
        <f>IFERROR(VLOOKUP(BD74,aggiornamenti!A:F,5,0)&amp;" - "&amp;VLOOKUP(BD74,aggiornamenti!A:F,6,0),"")</f>
        <v/>
      </c>
      <c r="BF74" s="150" t="e">
        <f>VLOOKUP(BD74,aggiornamenti!A:C,2,0)</f>
        <v>#N/A</v>
      </c>
    </row>
    <row r="75" spans="1:58">
      <c r="BA75" s="151">
        <v>1927</v>
      </c>
      <c r="BC75" s="150" t="e">
        <f>VLOOKUP(BD75,aggiornamenti!A:C,3,0)</f>
        <v>#N/A</v>
      </c>
      <c r="BD75" s="150">
        <v>1073</v>
      </c>
      <c r="BE75" s="150" t="str">
        <f>IFERROR(VLOOKUP(BD75,aggiornamenti!A:F,5,0)&amp;" - "&amp;VLOOKUP(BD75,aggiornamenti!A:F,6,0),"")</f>
        <v/>
      </c>
      <c r="BF75" s="150" t="e">
        <f>VLOOKUP(BD75,aggiornamenti!A:C,2,0)</f>
        <v>#N/A</v>
      </c>
    </row>
    <row r="76" spans="1:58">
      <c r="BA76" s="151">
        <v>1926</v>
      </c>
      <c r="BC76" s="150" t="e">
        <f>VLOOKUP(BD76,aggiornamenti!A:C,3,0)</f>
        <v>#N/A</v>
      </c>
      <c r="BD76" s="150">
        <v>1074</v>
      </c>
      <c r="BE76" s="150" t="str">
        <f>IFERROR(VLOOKUP(BD76,aggiornamenti!A:F,5,0)&amp;" - "&amp;VLOOKUP(BD76,aggiornamenti!A:F,6,0),"")</f>
        <v/>
      </c>
      <c r="BF76" s="150" t="e">
        <f>VLOOKUP(BD76,aggiornamenti!A:C,2,0)</f>
        <v>#N/A</v>
      </c>
    </row>
    <row r="77" spans="1:58">
      <c r="BA77" s="151">
        <v>1925</v>
      </c>
      <c r="BC77" s="150" t="e">
        <f>VLOOKUP(BD77,aggiornamenti!A:C,3,0)</f>
        <v>#N/A</v>
      </c>
      <c r="BD77" s="150">
        <v>1075</v>
      </c>
      <c r="BE77" s="150" t="str">
        <f>IFERROR(VLOOKUP(BD77,aggiornamenti!A:F,5,0)&amp;" - "&amp;VLOOKUP(BD77,aggiornamenti!A:F,6,0),"")</f>
        <v/>
      </c>
      <c r="BF77" s="150" t="e">
        <f>VLOOKUP(BD77,aggiornamenti!A:C,2,0)</f>
        <v>#N/A</v>
      </c>
    </row>
    <row r="78" spans="1:58">
      <c r="BA78" s="151">
        <v>1924</v>
      </c>
      <c r="BC78" s="150" t="e">
        <f>VLOOKUP(BD78,aggiornamenti!A:C,3,0)</f>
        <v>#N/A</v>
      </c>
      <c r="BD78" s="150">
        <v>1076</v>
      </c>
      <c r="BE78" s="150" t="str">
        <f>IFERROR(VLOOKUP(BD78,aggiornamenti!A:F,5,0)&amp;" - "&amp;VLOOKUP(BD78,aggiornamenti!A:F,6,0),"")</f>
        <v/>
      </c>
      <c r="BF78" s="150" t="e">
        <f>VLOOKUP(BD78,aggiornamenti!A:C,2,0)</f>
        <v>#N/A</v>
      </c>
    </row>
    <row r="79" spans="1:58">
      <c r="BA79" s="151">
        <v>1923</v>
      </c>
      <c r="BC79" s="150" t="e">
        <f>VLOOKUP(BD79,aggiornamenti!A:C,3,0)</f>
        <v>#N/A</v>
      </c>
      <c r="BD79" s="150">
        <v>1077</v>
      </c>
      <c r="BE79" s="150" t="str">
        <f>IFERROR(VLOOKUP(BD79,aggiornamenti!A:F,5,0)&amp;" - "&amp;VLOOKUP(BD79,aggiornamenti!A:F,6,0),"")</f>
        <v/>
      </c>
      <c r="BF79" s="150" t="e">
        <f>VLOOKUP(BD79,aggiornamenti!A:C,2,0)</f>
        <v>#N/A</v>
      </c>
    </row>
    <row r="80" spans="1:58">
      <c r="BA80" s="151">
        <v>1922</v>
      </c>
      <c r="BC80" s="150" t="e">
        <f>VLOOKUP(BD80,aggiornamenti!A:C,3,0)</f>
        <v>#N/A</v>
      </c>
      <c r="BD80" s="150">
        <v>1078</v>
      </c>
      <c r="BE80" s="150" t="str">
        <f>IFERROR(VLOOKUP(BD80,aggiornamenti!A:F,5,0)&amp;" - "&amp;VLOOKUP(BD80,aggiornamenti!A:F,6,0),"")</f>
        <v/>
      </c>
      <c r="BF80" s="150" t="e">
        <f>VLOOKUP(BD80,aggiornamenti!A:C,2,0)</f>
        <v>#N/A</v>
      </c>
    </row>
    <row r="81" spans="53:58">
      <c r="BA81" s="151">
        <v>1921</v>
      </c>
      <c r="BC81" s="150" t="e">
        <f>VLOOKUP(BD81,aggiornamenti!A:C,3,0)</f>
        <v>#N/A</v>
      </c>
      <c r="BD81" s="150">
        <v>1079</v>
      </c>
      <c r="BE81" s="150" t="str">
        <f>IFERROR(VLOOKUP(BD81,aggiornamenti!A:F,5,0)&amp;" - "&amp;VLOOKUP(BD81,aggiornamenti!A:F,6,0),"")</f>
        <v/>
      </c>
      <c r="BF81" s="150" t="e">
        <f>VLOOKUP(BD81,aggiornamenti!A:C,2,0)</f>
        <v>#N/A</v>
      </c>
    </row>
    <row r="82" spans="53:58">
      <c r="BA82" s="151">
        <v>1920</v>
      </c>
      <c r="BC82" s="150" t="e">
        <f>VLOOKUP(BD82,aggiornamenti!A:C,3,0)</f>
        <v>#N/A</v>
      </c>
      <c r="BD82" s="150">
        <v>1080</v>
      </c>
      <c r="BE82" s="150" t="str">
        <f>IFERROR(VLOOKUP(BD82,aggiornamenti!A:F,5,0)&amp;" - "&amp;VLOOKUP(BD82,aggiornamenti!A:F,6,0),"")</f>
        <v/>
      </c>
      <c r="BF82" s="150" t="e">
        <f>VLOOKUP(BD82,aggiornamenti!A:C,2,0)</f>
        <v>#N/A</v>
      </c>
    </row>
    <row r="83" spans="53:58">
      <c r="BA83" s="151"/>
    </row>
    <row r="84" spans="53:58">
      <c r="BA84" s="151"/>
    </row>
    <row r="85" spans="53:58">
      <c r="BA85" s="151"/>
      <c r="BB85" s="156">
        <v>1</v>
      </c>
    </row>
    <row r="87" spans="53:58">
      <c r="BB87" s="156">
        <v>3</v>
      </c>
    </row>
  </sheetData>
  <sheetProtection algorithmName="SHA-512" hashValue="PxV7an1FWJn/jDEPcoZbQ3Sq4SQeUovCzQ2gkYs71J8DRSj9EO+miUpb41r24h0Ks+QaU5t82lrXwYZ+R7WuRg==" saltValue="Ypbj88ihc+Y861+LtO6fsg==" spinCount="100000" sheet="1" objects="1" scenarios="1"/>
  <mergeCells count="50">
    <mergeCell ref="B1:U1"/>
    <mergeCell ref="V1:V50"/>
    <mergeCell ref="P2:T2"/>
    <mergeCell ref="H4:T4"/>
    <mergeCell ref="B3:K3"/>
    <mergeCell ref="B2:D2"/>
    <mergeCell ref="E2:F2"/>
    <mergeCell ref="L2:O2"/>
    <mergeCell ref="B4:G4"/>
    <mergeCell ref="N9:R9"/>
    <mergeCell ref="G15:J15"/>
    <mergeCell ref="G16:J16"/>
    <mergeCell ref="K36:T36"/>
    <mergeCell ref="C32:T32"/>
    <mergeCell ref="K34:T34"/>
    <mergeCell ref="N10:R10"/>
    <mergeCell ref="X11:AB11"/>
    <mergeCell ref="AD19:AU19"/>
    <mergeCell ref="AQ15:AS15"/>
    <mergeCell ref="AD13:AU13"/>
    <mergeCell ref="Z15:AA15"/>
    <mergeCell ref="C24:T24"/>
    <mergeCell ref="K26:T26"/>
    <mergeCell ref="K28:O28"/>
    <mergeCell ref="C13:T13"/>
    <mergeCell ref="D18:T18"/>
    <mergeCell ref="C20:D20"/>
    <mergeCell ref="E20:T22"/>
    <mergeCell ref="X25:AC25"/>
    <mergeCell ref="K30:T30"/>
    <mergeCell ref="AD25:AH25"/>
    <mergeCell ref="AI25:AN25"/>
    <mergeCell ref="AA27:AT28"/>
    <mergeCell ref="Z29:AT31"/>
    <mergeCell ref="AR4:AV4"/>
    <mergeCell ref="AF40:AT40"/>
    <mergeCell ref="AF42:AT42"/>
    <mergeCell ref="AF46:AT46"/>
    <mergeCell ref="AF45:AT45"/>
    <mergeCell ref="AF41:AK41"/>
    <mergeCell ref="AE36:AJ36"/>
    <mergeCell ref="X32:AT33"/>
    <mergeCell ref="X21:AT23"/>
    <mergeCell ref="X34:AT35"/>
    <mergeCell ref="AC6:AP8"/>
    <mergeCell ref="AD17:AU17"/>
    <mergeCell ref="AC11:AU11"/>
    <mergeCell ref="AP36:AT36"/>
    <mergeCell ref="AO25:AS25"/>
    <mergeCell ref="AI15:AM15"/>
  </mergeCells>
  <conditionalFormatting sqref="T3">
    <cfRule type="beginsWith" dxfId="31" priority="68" operator="beginsWith" text="Dati">
      <formula>LEFT(T3,4)="Dati"</formula>
    </cfRule>
  </conditionalFormatting>
  <conditionalFormatting sqref="P2:T2 N9:R10">
    <cfRule type="expression" dxfId="30" priority="56">
      <formula>$P$2=""</formula>
    </cfRule>
    <cfRule type="expression" dxfId="29" priority="62">
      <formula>$P$2=""</formula>
    </cfRule>
  </conditionalFormatting>
  <conditionalFormatting sqref="E2:F2">
    <cfRule type="expression" dxfId="28" priority="55">
      <formula>$E$2=""</formula>
    </cfRule>
    <cfRule type="expression" dxfId="27" priority="61">
      <formula>$E$2=""</formula>
    </cfRule>
  </conditionalFormatting>
  <conditionalFormatting sqref="K26">
    <cfRule type="expression" dxfId="26" priority="54">
      <formula>$K$26=""</formula>
    </cfRule>
    <cfRule type="expression" dxfId="25" priority="60">
      <formula>$K$26=""</formula>
    </cfRule>
  </conditionalFormatting>
  <conditionalFormatting sqref="K28">
    <cfRule type="expression" dxfId="24" priority="53">
      <formula>$K$28=""</formula>
    </cfRule>
    <cfRule type="expression" dxfId="23" priority="59">
      <formula>$K$28=""</formula>
    </cfRule>
  </conditionalFormatting>
  <conditionalFormatting sqref="K30">
    <cfRule type="expression" dxfId="22" priority="52">
      <formula>$K$30=""</formula>
    </cfRule>
    <cfRule type="expression" dxfId="21" priority="58">
      <formula>$K$30=""</formula>
    </cfRule>
  </conditionalFormatting>
  <conditionalFormatting sqref="G15">
    <cfRule type="expression" dxfId="20" priority="42">
      <formula>$BB$16=TRUE</formula>
    </cfRule>
  </conditionalFormatting>
  <conditionalFormatting sqref="G16">
    <cfRule type="expression" dxfId="19" priority="41">
      <formula>$BB$17=TRUE</formula>
    </cfRule>
  </conditionalFormatting>
  <conditionalFormatting sqref="D18">
    <cfRule type="expression" dxfId="18" priority="40">
      <formula>$BB$18=FALSE</formula>
    </cfRule>
  </conditionalFormatting>
  <conditionalFormatting sqref="C6">
    <cfRule type="beginsWith" dxfId="17" priority="26" operator="beginsWith" text="Dati">
      <formula>LEFT(C6,4)="Dati"</formula>
    </cfRule>
  </conditionalFormatting>
  <conditionalFormatting sqref="AP36:AT36">
    <cfRule type="notContainsBlanks" dxfId="16" priority="11">
      <formula>LEN(TRIM(AP36))&gt;0</formula>
    </cfRule>
    <cfRule type="expression" dxfId="15" priority="23">
      <formula>$AY$3=1</formula>
    </cfRule>
  </conditionalFormatting>
  <conditionalFormatting sqref="AD13:AU13 AD25:AH25 AO25:AS25 AI15:AM15 AQ15 AT15">
    <cfRule type="expression" dxfId="14" priority="159">
      <formula>$E$2=""</formula>
    </cfRule>
  </conditionalFormatting>
  <conditionalFormatting sqref="N9:R9">
    <cfRule type="expression" dxfId="13" priority="21">
      <formula>$AZ$3=1</formula>
    </cfRule>
  </conditionalFormatting>
  <conditionalFormatting sqref="N10:R10">
    <cfRule type="expression" dxfId="12" priority="20">
      <formula>$AZ$3=1</formula>
    </cfRule>
  </conditionalFormatting>
  <conditionalFormatting sqref="B3:K3">
    <cfRule type="containsText" dxfId="11" priority="1" operator="containsText" text="numero">
      <formula>NOT(ISERROR(SEARCH("numero",B3)))</formula>
    </cfRule>
    <cfRule type="beginsWith" dxfId="10" priority="19" operator="beginsWith" text="Num">
      <formula>LEFT(B3,LEN("Num"))="Num"</formula>
    </cfRule>
  </conditionalFormatting>
  <conditionalFormatting sqref="AC11:AU11">
    <cfRule type="beginsWith" dxfId="9" priority="16" operator="beginsWith" text="SQUADRA">
      <formula>LEFT(AC11,LEN("SQUADRA"))="SQUADRA"</formula>
    </cfRule>
  </conditionalFormatting>
  <conditionalFormatting sqref="AD13:AU13">
    <cfRule type="beginsWith" dxfId="8" priority="15" operator="beginsWith" text="SQUADRA">
      <formula>LEFT(AD13,LEN("SQUADRA"))="SQUADRA"</formula>
    </cfRule>
  </conditionalFormatting>
  <conditionalFormatting sqref="AE36">
    <cfRule type="notContainsBlanks" dxfId="7" priority="12">
      <formula>LEN(TRIM(AE36))&gt;0</formula>
    </cfRule>
  </conditionalFormatting>
  <conditionalFormatting sqref="AE36:AJ36">
    <cfRule type="notContainsBlanks" dxfId="6" priority="10">
      <formula>LEN(TRIM(AE36))&gt;0</formula>
    </cfRule>
  </conditionalFormatting>
  <conditionalFormatting sqref="AA27:AT28">
    <cfRule type="beginsWith" dxfId="5" priority="9" operator="beginsWith" text="inserire">
      <formula>LEFT(AA27,LEN("inserire"))="inserire"</formula>
    </cfRule>
  </conditionalFormatting>
  <conditionalFormatting sqref="D18:T18">
    <cfRule type="notContainsBlanks" priority="8">
      <formula>LEN(TRIM(D18))&gt;0</formula>
    </cfRule>
  </conditionalFormatting>
  <conditionalFormatting sqref="K34">
    <cfRule type="expression" dxfId="4" priority="4">
      <formula>$K$26=""</formula>
    </cfRule>
    <cfRule type="expression" dxfId="3" priority="7">
      <formula>$K$26=""</formula>
    </cfRule>
  </conditionalFormatting>
  <conditionalFormatting sqref="K36">
    <cfRule type="expression" dxfId="2" priority="2">
      <formula>$K$30=""</formula>
    </cfRule>
    <cfRule type="expression" dxfId="1" priority="5">
      <formula>$K$30=""</formula>
    </cfRule>
  </conditionalFormatting>
  <dataValidations count="3">
    <dataValidation type="list" allowBlank="1" showInputMessage="1" showErrorMessage="1" sqref="H4:T4">
      <formula1>$BB$13:$BB$14</formula1>
    </dataValidation>
    <dataValidation type="list" allowBlank="1" showInputMessage="1" showErrorMessage="1" sqref="G16">
      <formula1>$AZ$31:$AZ$35</formula1>
    </dataValidation>
    <dataValidation type="list" allowBlank="1" showInputMessage="1" sqref="D18:T18">
      <formula1>$BE$3:$BE$33</formula1>
    </dataValidation>
  </dataValidations>
  <printOptions horizontalCentered="1"/>
  <pageMargins left="0.23622047244094491" right="0.23622047244094491" top="0.19685039370078741" bottom="0.74803149606299213" header="0.31496062992125984" footer="0.31496062992125984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Check Box 1">
              <controlPr defaultSize="0" autoFill="0" autoLine="0" autoPict="0">
                <anchor moveWithCells="1">
                  <from>
                    <xdr:col>2</xdr:col>
                    <xdr:colOff>28575</xdr:colOff>
                    <xdr:row>14</xdr:row>
                    <xdr:rowOff>19050</xdr:rowOff>
                  </from>
                  <to>
                    <xdr:col>3</xdr:col>
                    <xdr:colOff>76200</xdr:colOff>
                    <xdr:row>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Check Box 2">
              <controlPr defaultSize="0" autoFill="0" autoLine="0" autoPict="0">
                <anchor moveWithCells="1">
                  <from>
                    <xdr:col>2</xdr:col>
                    <xdr:colOff>19050</xdr:colOff>
                    <xdr:row>16</xdr:row>
                    <xdr:rowOff>9525</xdr:rowOff>
                  </from>
                  <to>
                    <xdr:col>3</xdr:col>
                    <xdr:colOff>66675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6" name="Option Button 5">
              <controlPr defaultSize="0" autoFill="0" autoLine="0" autoPict="0">
                <anchor moveWithCells="1">
                  <from>
                    <xdr:col>6</xdr:col>
                    <xdr:colOff>9525</xdr:colOff>
                    <xdr:row>5</xdr:row>
                    <xdr:rowOff>190500</xdr:rowOff>
                  </from>
                  <to>
                    <xdr:col>7</xdr:col>
                    <xdr:colOff>57150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7" name="Check Box 8">
              <controlPr defaultSize="0" autoFill="0" autoLine="0" autoPict="0">
                <anchor moveWithCells="1">
                  <from>
                    <xdr:col>2</xdr:col>
                    <xdr:colOff>28575</xdr:colOff>
                    <xdr:row>15</xdr:row>
                    <xdr:rowOff>19050</xdr:rowOff>
                  </from>
                  <to>
                    <xdr:col>3</xdr:col>
                    <xdr:colOff>76200</xdr:colOff>
                    <xdr:row>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8" name="Option Button 4">
              <controlPr defaultSize="0" autoFill="0" autoLine="0" autoPict="0">
                <anchor moveWithCells="1">
                  <from>
                    <xdr:col>6</xdr:col>
                    <xdr:colOff>9525</xdr:colOff>
                    <xdr:row>5</xdr:row>
                    <xdr:rowOff>9525</xdr:rowOff>
                  </from>
                  <to>
                    <xdr:col>7</xdr:col>
                    <xdr:colOff>57150</xdr:colOff>
                    <xdr:row>6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C154"/>
  <sheetViews>
    <sheetView topLeftCell="A103" workbookViewId="0">
      <selection activeCell="C83" sqref="C83"/>
    </sheetView>
  </sheetViews>
  <sheetFormatPr defaultColWidth="8.85546875" defaultRowHeight="15"/>
  <cols>
    <col min="1" max="1" width="38.28515625" customWidth="1"/>
    <col min="2" max="2" width="44.28515625" customWidth="1"/>
    <col min="3" max="3" width="24.140625" customWidth="1"/>
    <col min="4" max="4" width="18.5703125" style="1" customWidth="1"/>
    <col min="5" max="5" width="36.140625" customWidth="1"/>
    <col min="6" max="6" width="51.5703125" customWidth="1"/>
    <col min="7" max="7" width="36.140625" customWidth="1"/>
    <col min="8" max="8" width="51.5703125" customWidth="1"/>
    <col min="9" max="9" width="11.85546875" customWidth="1"/>
    <col min="10" max="10" width="9.42578125" customWidth="1"/>
    <col min="11" max="11" width="18.5703125" customWidth="1"/>
    <col min="12" max="12" width="24.140625" customWidth="1"/>
    <col min="13" max="13" width="30.7109375" customWidth="1"/>
    <col min="14" max="14" width="51.5703125" customWidth="1"/>
    <col min="15" max="15" width="13.28515625" customWidth="1"/>
    <col min="16" max="16" width="7.7109375" customWidth="1"/>
    <col min="17" max="17" width="51.5703125" customWidth="1"/>
    <col min="18" max="18" width="34.28515625" customWidth="1"/>
    <col min="19" max="19" width="10.42578125" customWidth="1"/>
    <col min="20" max="21" width="22.7109375" customWidth="1"/>
    <col min="22" max="22" width="21.42578125" customWidth="1"/>
    <col min="23" max="23" width="37.42578125" style="1" customWidth="1"/>
    <col min="24" max="24" width="25" bestFit="1" customWidth="1"/>
    <col min="25" max="25" width="3.28515625" bestFit="1" customWidth="1"/>
    <col min="26" max="26" width="8.42578125" bestFit="1" customWidth="1"/>
    <col min="28" max="28" width="7.140625" bestFit="1" customWidth="1"/>
    <col min="29" max="29" width="4.42578125" bestFit="1" customWidth="1"/>
  </cols>
  <sheetData>
    <row r="1" spans="1:29">
      <c r="A1" t="s">
        <v>19</v>
      </c>
      <c r="W1"/>
      <c r="AB1" s="2"/>
      <c r="AC1" s="3"/>
    </row>
    <row r="2" spans="1:29">
      <c r="A2" t="s">
        <v>20</v>
      </c>
      <c r="W2"/>
      <c r="AB2" s="2"/>
      <c r="AC2" s="3"/>
    </row>
    <row r="3" spans="1:29">
      <c r="A3" t="s">
        <v>21</v>
      </c>
      <c r="W3"/>
      <c r="AB3" s="2"/>
      <c r="AC3" s="3"/>
    </row>
    <row r="4" spans="1:29">
      <c r="A4" t="s">
        <v>22</v>
      </c>
      <c r="W4"/>
      <c r="AB4" s="2"/>
      <c r="AC4" s="3"/>
    </row>
    <row r="5" spans="1:29">
      <c r="A5" t="s">
        <v>23</v>
      </c>
      <c r="W5"/>
      <c r="AB5" s="1"/>
    </row>
    <row r="6" spans="1:29">
      <c r="A6" t="s">
        <v>24</v>
      </c>
      <c r="W6"/>
      <c r="AB6" s="1"/>
    </row>
    <row r="7" spans="1:29">
      <c r="A7" t="s">
        <v>25</v>
      </c>
      <c r="W7"/>
    </row>
    <row r="8" spans="1:29">
      <c r="W8"/>
    </row>
    <row r="9" spans="1:29">
      <c r="A9" t="s">
        <v>34</v>
      </c>
      <c r="W9"/>
    </row>
    <row r="10" spans="1:29">
      <c r="W10"/>
    </row>
    <row r="11" spans="1:29">
      <c r="W11"/>
    </row>
    <row r="12" spans="1:29">
      <c r="W12"/>
    </row>
    <row r="13" spans="1:29">
      <c r="W13"/>
    </row>
    <row r="14" spans="1:29">
      <c r="A14" t="s">
        <v>26</v>
      </c>
      <c r="W14"/>
    </row>
    <row r="15" spans="1:29">
      <c r="A15" t="s">
        <v>287</v>
      </c>
      <c r="W15"/>
    </row>
    <row r="16" spans="1:29">
      <c r="A16" t="s">
        <v>288</v>
      </c>
      <c r="W16"/>
    </row>
    <row r="17" spans="1:23">
      <c r="A17" t="s">
        <v>289</v>
      </c>
      <c r="W17"/>
    </row>
    <row r="18" spans="1:23">
      <c r="A18" t="s">
        <v>290</v>
      </c>
      <c r="W18"/>
    </row>
    <row r="19" spans="1:23">
      <c r="A19" t="s">
        <v>27</v>
      </c>
      <c r="W19"/>
    </row>
    <row r="20" spans="1:23">
      <c r="A20" t="s">
        <v>28</v>
      </c>
      <c r="W20"/>
    </row>
    <row r="21" spans="1:23">
      <c r="W21"/>
    </row>
    <row r="22" spans="1:23">
      <c r="A22" t="s">
        <v>54</v>
      </c>
      <c r="W22"/>
    </row>
    <row r="23" spans="1:23">
      <c r="A23" t="s">
        <v>29</v>
      </c>
      <c r="W23"/>
    </row>
    <row r="24" spans="1:23">
      <c r="W24"/>
    </row>
    <row r="25" spans="1:23">
      <c r="A25" t="s">
        <v>280</v>
      </c>
      <c r="B25" t="s">
        <v>281</v>
      </c>
      <c r="C25" t="s">
        <v>282</v>
      </c>
      <c r="D25" s="17" t="s">
        <v>283</v>
      </c>
      <c r="E25" s="17" t="s">
        <v>284</v>
      </c>
      <c r="F25" t="s">
        <v>285</v>
      </c>
      <c r="G25" t="s">
        <v>276</v>
      </c>
      <c r="H25" t="s">
        <v>286</v>
      </c>
      <c r="I25" t="s">
        <v>59</v>
      </c>
      <c r="J25" t="s">
        <v>60</v>
      </c>
      <c r="U25" s="17"/>
      <c r="W25"/>
    </row>
    <row r="26" spans="1:23">
      <c r="A26">
        <v>1</v>
      </c>
      <c r="B26">
        <v>1</v>
      </c>
      <c r="C26" t="s">
        <v>241</v>
      </c>
      <c r="D26" s="17">
        <v>0.89583333333333337</v>
      </c>
      <c r="E26" s="17" t="s">
        <v>207</v>
      </c>
      <c r="F26" t="s">
        <v>169</v>
      </c>
      <c r="G26" t="s">
        <v>49</v>
      </c>
      <c r="H26" t="s">
        <v>208</v>
      </c>
      <c r="I26" t="s">
        <v>209</v>
      </c>
      <c r="J26" t="s">
        <v>210</v>
      </c>
      <c r="W26"/>
    </row>
    <row r="27" spans="1:23">
      <c r="A27">
        <v>2</v>
      </c>
      <c r="B27">
        <v>1</v>
      </c>
      <c r="C27" t="s">
        <v>291</v>
      </c>
      <c r="D27" s="17">
        <v>0.88541666666666663</v>
      </c>
      <c r="E27" s="17" t="s">
        <v>188</v>
      </c>
      <c r="F27" t="s">
        <v>211</v>
      </c>
      <c r="G27" t="s">
        <v>55</v>
      </c>
      <c r="H27" t="s">
        <v>212</v>
      </c>
      <c r="I27" t="s">
        <v>209</v>
      </c>
      <c r="J27" t="s">
        <v>210</v>
      </c>
      <c r="W27"/>
    </row>
    <row r="28" spans="1:23">
      <c r="A28">
        <v>3</v>
      </c>
      <c r="B28">
        <v>1</v>
      </c>
      <c r="C28" t="s">
        <v>242</v>
      </c>
      <c r="D28" s="17">
        <v>0.90625</v>
      </c>
      <c r="E28" s="17" t="s">
        <v>173</v>
      </c>
      <c r="F28" t="s">
        <v>163</v>
      </c>
      <c r="G28" t="s">
        <v>213</v>
      </c>
      <c r="H28" t="s">
        <v>214</v>
      </c>
      <c r="I28" s="17" t="s">
        <v>209</v>
      </c>
      <c r="J28" t="s">
        <v>210</v>
      </c>
      <c r="S28" s="3"/>
      <c r="U28" s="17"/>
      <c r="W28"/>
    </row>
    <row r="29" spans="1:23">
      <c r="A29">
        <v>4</v>
      </c>
      <c r="B29">
        <v>2</v>
      </c>
      <c r="C29" t="s">
        <v>243</v>
      </c>
      <c r="D29" s="17">
        <v>0.90625</v>
      </c>
      <c r="E29" s="17" t="s">
        <v>163</v>
      </c>
      <c r="F29" t="s">
        <v>188</v>
      </c>
      <c r="G29" t="s">
        <v>41</v>
      </c>
      <c r="H29" t="s">
        <v>215</v>
      </c>
      <c r="I29" s="17" t="s">
        <v>209</v>
      </c>
      <c r="J29" t="s">
        <v>210</v>
      </c>
      <c r="W29"/>
    </row>
    <row r="30" spans="1:23">
      <c r="A30">
        <v>5</v>
      </c>
      <c r="B30">
        <v>2</v>
      </c>
      <c r="C30" t="s">
        <v>259</v>
      </c>
      <c r="D30" s="17">
        <v>0.89583333333333337</v>
      </c>
      <c r="E30" s="17" t="s">
        <v>169</v>
      </c>
      <c r="F30" t="s">
        <v>173</v>
      </c>
      <c r="G30" t="s">
        <v>57</v>
      </c>
      <c r="H30" t="s">
        <v>216</v>
      </c>
      <c r="I30" s="17" t="s">
        <v>209</v>
      </c>
      <c r="J30" t="s">
        <v>210</v>
      </c>
      <c r="W30"/>
    </row>
    <row r="31" spans="1:23">
      <c r="A31">
        <v>6</v>
      </c>
      <c r="B31">
        <v>2</v>
      </c>
      <c r="C31" t="s">
        <v>243</v>
      </c>
      <c r="D31" s="17">
        <v>0.90625</v>
      </c>
      <c r="E31" s="17" t="s">
        <v>211</v>
      </c>
      <c r="F31" t="s">
        <v>207</v>
      </c>
      <c r="G31" t="s">
        <v>36</v>
      </c>
      <c r="H31" t="s">
        <v>217</v>
      </c>
      <c r="I31" s="17" t="s">
        <v>209</v>
      </c>
      <c r="J31" t="s">
        <v>210</v>
      </c>
      <c r="W31"/>
    </row>
    <row r="32" spans="1:23">
      <c r="A32">
        <v>7</v>
      </c>
      <c r="B32">
        <v>3</v>
      </c>
      <c r="C32" t="s">
        <v>245</v>
      </c>
      <c r="D32" s="17">
        <v>0.89583333333333337</v>
      </c>
      <c r="E32" s="17" t="s">
        <v>207</v>
      </c>
      <c r="F32" t="s">
        <v>163</v>
      </c>
      <c r="G32" t="s">
        <v>49</v>
      </c>
      <c r="H32" t="s">
        <v>208</v>
      </c>
      <c r="I32" s="17" t="s">
        <v>209</v>
      </c>
      <c r="J32" t="s">
        <v>210</v>
      </c>
      <c r="W32"/>
    </row>
    <row r="33" spans="1:23">
      <c r="A33">
        <v>8</v>
      </c>
      <c r="B33">
        <v>3</v>
      </c>
      <c r="C33" t="s">
        <v>292</v>
      </c>
      <c r="D33" s="17">
        <v>0.89583333333333337</v>
      </c>
      <c r="E33" s="17" t="s">
        <v>188</v>
      </c>
      <c r="F33" t="s">
        <v>173</v>
      </c>
      <c r="G33" t="s">
        <v>55</v>
      </c>
      <c r="H33" t="s">
        <v>212</v>
      </c>
      <c r="I33" s="17" t="s">
        <v>209</v>
      </c>
      <c r="J33" t="s">
        <v>210</v>
      </c>
      <c r="W33"/>
    </row>
    <row r="34" spans="1:23">
      <c r="A34">
        <v>9</v>
      </c>
      <c r="B34">
        <v>3</v>
      </c>
      <c r="C34" t="s">
        <v>245</v>
      </c>
      <c r="D34" s="17">
        <v>0.90625</v>
      </c>
      <c r="E34" s="17" t="s">
        <v>211</v>
      </c>
      <c r="F34" t="s">
        <v>169</v>
      </c>
      <c r="G34" t="s">
        <v>36</v>
      </c>
      <c r="H34" t="s">
        <v>217</v>
      </c>
      <c r="I34" s="17" t="s">
        <v>209</v>
      </c>
      <c r="J34" t="s">
        <v>210</v>
      </c>
      <c r="W34"/>
    </row>
    <row r="35" spans="1:23">
      <c r="A35">
        <v>10</v>
      </c>
      <c r="B35">
        <v>4</v>
      </c>
      <c r="C35" t="s">
        <v>247</v>
      </c>
      <c r="D35" s="17">
        <v>0.90625</v>
      </c>
      <c r="E35" s="17" t="s">
        <v>163</v>
      </c>
      <c r="F35" t="s">
        <v>211</v>
      </c>
      <c r="G35" t="s">
        <v>41</v>
      </c>
      <c r="H35" t="s">
        <v>215</v>
      </c>
      <c r="I35" s="17" t="s">
        <v>209</v>
      </c>
      <c r="J35" t="s">
        <v>210</v>
      </c>
      <c r="S35" s="3"/>
      <c r="W35"/>
    </row>
    <row r="36" spans="1:23">
      <c r="A36">
        <v>11</v>
      </c>
      <c r="B36">
        <v>4</v>
      </c>
      <c r="C36" t="s">
        <v>248</v>
      </c>
      <c r="D36" s="17">
        <v>0.88541666666666663</v>
      </c>
      <c r="E36" s="17" t="s">
        <v>188</v>
      </c>
      <c r="F36" t="s">
        <v>169</v>
      </c>
      <c r="G36" t="s">
        <v>55</v>
      </c>
      <c r="H36" t="s">
        <v>212</v>
      </c>
      <c r="I36" s="17" t="s">
        <v>209</v>
      </c>
      <c r="J36" t="s">
        <v>210</v>
      </c>
      <c r="W36"/>
    </row>
    <row r="37" spans="1:23">
      <c r="A37">
        <v>12</v>
      </c>
      <c r="B37">
        <v>4</v>
      </c>
      <c r="C37" t="s">
        <v>261</v>
      </c>
      <c r="D37" s="17">
        <v>0.89583333333333337</v>
      </c>
      <c r="E37" s="17" t="s">
        <v>173</v>
      </c>
      <c r="F37" t="s">
        <v>207</v>
      </c>
      <c r="G37" t="s">
        <v>213</v>
      </c>
      <c r="H37" t="s">
        <v>214</v>
      </c>
      <c r="I37" s="17" t="s">
        <v>209</v>
      </c>
      <c r="J37" t="s">
        <v>210</v>
      </c>
      <c r="W37"/>
    </row>
    <row r="38" spans="1:23">
      <c r="A38">
        <v>13</v>
      </c>
      <c r="B38">
        <v>5</v>
      </c>
      <c r="C38" t="s">
        <v>249</v>
      </c>
      <c r="D38" s="17">
        <v>0.89583333333333337</v>
      </c>
      <c r="E38" s="17" t="s">
        <v>207</v>
      </c>
      <c r="F38" t="s">
        <v>188</v>
      </c>
      <c r="G38" t="s">
        <v>49</v>
      </c>
      <c r="H38" t="s">
        <v>208</v>
      </c>
      <c r="I38" s="17" t="s">
        <v>209</v>
      </c>
      <c r="J38" t="s">
        <v>210</v>
      </c>
      <c r="W38"/>
    </row>
    <row r="39" spans="1:23">
      <c r="A39">
        <v>14</v>
      </c>
      <c r="B39">
        <v>5</v>
      </c>
      <c r="C39" t="s">
        <v>293</v>
      </c>
      <c r="D39" s="17">
        <v>0.89583333333333337</v>
      </c>
      <c r="E39" s="17" t="s">
        <v>169</v>
      </c>
      <c r="F39" t="s">
        <v>163</v>
      </c>
      <c r="G39" t="s">
        <v>57</v>
      </c>
      <c r="H39" t="s">
        <v>216</v>
      </c>
      <c r="I39" s="17" t="s">
        <v>209</v>
      </c>
      <c r="J39" t="s">
        <v>210</v>
      </c>
      <c r="W39"/>
    </row>
    <row r="40" spans="1:23">
      <c r="A40">
        <v>15</v>
      </c>
      <c r="B40">
        <v>5</v>
      </c>
      <c r="C40" t="s">
        <v>249</v>
      </c>
      <c r="D40" s="17">
        <v>0.90625</v>
      </c>
      <c r="E40" s="17" t="s">
        <v>211</v>
      </c>
      <c r="F40" t="s">
        <v>173</v>
      </c>
      <c r="G40" t="s">
        <v>36</v>
      </c>
      <c r="H40" t="s">
        <v>217</v>
      </c>
      <c r="I40" s="17" t="s">
        <v>209</v>
      </c>
      <c r="J40" t="s">
        <v>210</v>
      </c>
      <c r="W40"/>
    </row>
    <row r="41" spans="1:23">
      <c r="A41" t="s">
        <v>269</v>
      </c>
      <c r="B41">
        <v>0</v>
      </c>
      <c r="C41" t="s">
        <v>270</v>
      </c>
      <c r="D41" s="17">
        <v>0</v>
      </c>
      <c r="E41" s="17">
        <v>0</v>
      </c>
      <c r="F41">
        <v>0</v>
      </c>
      <c r="G41">
        <v>0</v>
      </c>
      <c r="H41">
        <v>0</v>
      </c>
      <c r="I41" s="17">
        <v>0</v>
      </c>
      <c r="J41">
        <v>0</v>
      </c>
      <c r="W41"/>
    </row>
    <row r="42" spans="1:23">
      <c r="A42" t="s">
        <v>271</v>
      </c>
      <c r="B42" t="s">
        <v>272</v>
      </c>
      <c r="C42" t="s">
        <v>0</v>
      </c>
      <c r="D42" s="17" t="s">
        <v>273</v>
      </c>
      <c r="E42" s="17" t="s">
        <v>274</v>
      </c>
      <c r="F42" t="s">
        <v>275</v>
      </c>
      <c r="G42" t="s">
        <v>276</v>
      </c>
      <c r="H42" t="s">
        <v>277</v>
      </c>
      <c r="I42" s="17" t="s">
        <v>59</v>
      </c>
      <c r="J42" t="s">
        <v>60</v>
      </c>
      <c r="W42"/>
    </row>
    <row r="43" spans="1:23">
      <c r="A43">
        <v>16</v>
      </c>
      <c r="B43">
        <v>1</v>
      </c>
      <c r="C43" t="s">
        <v>260</v>
      </c>
      <c r="D43" s="17">
        <v>0.91666666666666663</v>
      </c>
      <c r="E43" s="17" t="s">
        <v>198</v>
      </c>
      <c r="F43" t="s">
        <v>194</v>
      </c>
      <c r="G43" t="s">
        <v>53</v>
      </c>
      <c r="H43" t="s">
        <v>218</v>
      </c>
      <c r="I43" s="17" t="s">
        <v>209</v>
      </c>
      <c r="J43" t="s">
        <v>219</v>
      </c>
      <c r="W43"/>
    </row>
    <row r="44" spans="1:23">
      <c r="A44">
        <v>17</v>
      </c>
      <c r="B44">
        <v>1</v>
      </c>
      <c r="C44" t="s">
        <v>241</v>
      </c>
      <c r="D44" s="17">
        <v>0.90625</v>
      </c>
      <c r="E44" s="17" t="s">
        <v>193</v>
      </c>
      <c r="F44" t="s">
        <v>181</v>
      </c>
      <c r="G44" t="s">
        <v>51</v>
      </c>
      <c r="H44" t="s">
        <v>220</v>
      </c>
      <c r="I44" s="17" t="s">
        <v>209</v>
      </c>
      <c r="J44" t="s">
        <v>219</v>
      </c>
      <c r="W44"/>
    </row>
    <row r="45" spans="1:23">
      <c r="A45">
        <v>18</v>
      </c>
      <c r="B45">
        <v>1</v>
      </c>
      <c r="C45" t="s">
        <v>251</v>
      </c>
      <c r="D45" s="17">
        <v>0.89583333333333337</v>
      </c>
      <c r="E45" s="17" t="s">
        <v>179</v>
      </c>
      <c r="F45" t="s">
        <v>191</v>
      </c>
      <c r="G45" t="s">
        <v>45</v>
      </c>
      <c r="H45" t="s">
        <v>221</v>
      </c>
      <c r="I45" s="17" t="s">
        <v>209</v>
      </c>
      <c r="J45" t="s">
        <v>219</v>
      </c>
      <c r="W45"/>
    </row>
    <row r="46" spans="1:23">
      <c r="A46">
        <v>19</v>
      </c>
      <c r="B46">
        <v>2</v>
      </c>
      <c r="C46" t="s">
        <v>244</v>
      </c>
      <c r="D46" s="17">
        <v>0.875</v>
      </c>
      <c r="E46" s="17" t="s">
        <v>191</v>
      </c>
      <c r="F46" t="s">
        <v>193</v>
      </c>
      <c r="G46" t="s">
        <v>50</v>
      </c>
      <c r="H46" t="s">
        <v>222</v>
      </c>
      <c r="I46" s="17" t="s">
        <v>209</v>
      </c>
      <c r="J46" t="s">
        <v>219</v>
      </c>
      <c r="W46"/>
    </row>
    <row r="47" spans="1:23">
      <c r="A47">
        <v>20</v>
      </c>
      <c r="B47">
        <v>2</v>
      </c>
      <c r="C47" t="s">
        <v>257</v>
      </c>
      <c r="D47" s="17">
        <v>0.875</v>
      </c>
      <c r="E47" s="17" t="s">
        <v>194</v>
      </c>
      <c r="F47" t="s">
        <v>179</v>
      </c>
      <c r="G47" t="s">
        <v>43</v>
      </c>
      <c r="H47" t="s">
        <v>294</v>
      </c>
      <c r="I47" s="17" t="s">
        <v>209</v>
      </c>
      <c r="J47" t="s">
        <v>219</v>
      </c>
      <c r="W47"/>
    </row>
    <row r="48" spans="1:23">
      <c r="A48">
        <v>21</v>
      </c>
      <c r="B48">
        <v>2</v>
      </c>
      <c r="C48" t="s">
        <v>261</v>
      </c>
      <c r="D48" s="17">
        <v>0.89583333333333337</v>
      </c>
      <c r="E48" s="17" t="s">
        <v>181</v>
      </c>
      <c r="F48" t="s">
        <v>198</v>
      </c>
      <c r="G48" t="s">
        <v>164</v>
      </c>
      <c r="H48" t="s">
        <v>223</v>
      </c>
      <c r="I48" s="17" t="s">
        <v>209</v>
      </c>
      <c r="J48" t="s">
        <v>219</v>
      </c>
      <c r="W48"/>
    </row>
    <row r="49" spans="1:23">
      <c r="A49">
        <v>22</v>
      </c>
      <c r="B49">
        <v>3</v>
      </c>
      <c r="C49" t="s">
        <v>246</v>
      </c>
      <c r="D49" s="17">
        <v>0.91666666666666663</v>
      </c>
      <c r="E49" s="17" t="s">
        <v>198</v>
      </c>
      <c r="F49" t="s">
        <v>191</v>
      </c>
      <c r="G49" t="s">
        <v>53</v>
      </c>
      <c r="H49" t="s">
        <v>218</v>
      </c>
      <c r="I49" s="17" t="s">
        <v>209</v>
      </c>
      <c r="J49" t="s">
        <v>219</v>
      </c>
      <c r="W49"/>
    </row>
    <row r="50" spans="1:23">
      <c r="A50">
        <v>23</v>
      </c>
      <c r="B50">
        <v>3</v>
      </c>
      <c r="C50" t="s">
        <v>260</v>
      </c>
      <c r="D50" s="17">
        <v>0.90625</v>
      </c>
      <c r="E50" s="17" t="s">
        <v>193</v>
      </c>
      <c r="F50" t="s">
        <v>179</v>
      </c>
      <c r="G50" t="s">
        <v>51</v>
      </c>
      <c r="H50" t="s">
        <v>220</v>
      </c>
      <c r="I50" s="17" t="s">
        <v>209</v>
      </c>
      <c r="J50" t="s">
        <v>219</v>
      </c>
      <c r="W50"/>
    </row>
    <row r="51" spans="1:23">
      <c r="A51">
        <v>24</v>
      </c>
      <c r="B51">
        <v>3</v>
      </c>
      <c r="C51" t="s">
        <v>248</v>
      </c>
      <c r="D51" s="17">
        <v>0.89583333333333337</v>
      </c>
      <c r="E51" s="17" t="s">
        <v>181</v>
      </c>
      <c r="F51" t="s">
        <v>194</v>
      </c>
      <c r="G51" t="s">
        <v>164</v>
      </c>
      <c r="H51" t="s">
        <v>223</v>
      </c>
      <c r="I51" s="17" t="s">
        <v>209</v>
      </c>
      <c r="J51" t="s">
        <v>219</v>
      </c>
      <c r="W51"/>
    </row>
    <row r="52" spans="1:23">
      <c r="A52">
        <v>25</v>
      </c>
      <c r="B52">
        <v>4</v>
      </c>
      <c r="C52" t="s">
        <v>252</v>
      </c>
      <c r="D52" s="17">
        <v>0.875</v>
      </c>
      <c r="E52" s="17" t="s">
        <v>191</v>
      </c>
      <c r="F52" t="s">
        <v>181</v>
      </c>
      <c r="G52" t="s">
        <v>50</v>
      </c>
      <c r="H52" t="s">
        <v>222</v>
      </c>
      <c r="I52" s="17" t="s">
        <v>209</v>
      </c>
      <c r="J52" t="s">
        <v>219</v>
      </c>
      <c r="W52"/>
    </row>
    <row r="53" spans="1:23">
      <c r="A53">
        <v>26</v>
      </c>
      <c r="B53">
        <v>4</v>
      </c>
      <c r="C53" t="s">
        <v>253</v>
      </c>
      <c r="D53" s="17">
        <v>0.90625</v>
      </c>
      <c r="E53" t="s">
        <v>193</v>
      </c>
      <c r="F53" t="s">
        <v>194</v>
      </c>
      <c r="G53" t="s">
        <v>51</v>
      </c>
      <c r="H53" t="s">
        <v>220</v>
      </c>
      <c r="I53" s="17" t="s">
        <v>209</v>
      </c>
      <c r="J53" t="s">
        <v>219</v>
      </c>
      <c r="W53"/>
    </row>
    <row r="54" spans="1:23">
      <c r="A54">
        <v>27</v>
      </c>
      <c r="B54">
        <v>4</v>
      </c>
      <c r="C54" t="s">
        <v>252</v>
      </c>
      <c r="D54" s="17">
        <v>0.89583333333333337</v>
      </c>
      <c r="E54" t="s">
        <v>179</v>
      </c>
      <c r="F54" t="s">
        <v>198</v>
      </c>
      <c r="G54" t="s">
        <v>45</v>
      </c>
      <c r="H54" t="s">
        <v>221</v>
      </c>
      <c r="I54" s="17" t="s">
        <v>209</v>
      </c>
      <c r="J54" t="s">
        <v>219</v>
      </c>
      <c r="W54"/>
    </row>
    <row r="55" spans="1:23">
      <c r="A55">
        <v>28</v>
      </c>
      <c r="B55">
        <v>5</v>
      </c>
      <c r="C55" t="s">
        <v>254</v>
      </c>
      <c r="D55" s="17">
        <v>0.91666666666666663</v>
      </c>
      <c r="E55" t="s">
        <v>198</v>
      </c>
      <c r="F55" t="s">
        <v>193</v>
      </c>
      <c r="G55" t="s">
        <v>53</v>
      </c>
      <c r="H55" t="s">
        <v>218</v>
      </c>
      <c r="I55" s="17" t="s">
        <v>209</v>
      </c>
      <c r="J55" t="s">
        <v>219</v>
      </c>
      <c r="W55"/>
    </row>
    <row r="56" spans="1:23">
      <c r="A56">
        <v>29</v>
      </c>
      <c r="B56">
        <v>5</v>
      </c>
      <c r="C56" t="s">
        <v>249</v>
      </c>
      <c r="D56" s="17">
        <v>0.875</v>
      </c>
      <c r="E56" t="s">
        <v>194</v>
      </c>
      <c r="F56" t="s">
        <v>191</v>
      </c>
      <c r="G56" t="s">
        <v>43</v>
      </c>
      <c r="H56" t="s">
        <v>294</v>
      </c>
      <c r="I56" s="17" t="s">
        <v>209</v>
      </c>
      <c r="J56" t="s">
        <v>219</v>
      </c>
      <c r="W56"/>
    </row>
    <row r="57" spans="1:23">
      <c r="A57">
        <v>30</v>
      </c>
      <c r="B57">
        <v>5</v>
      </c>
      <c r="C57" t="s">
        <v>244</v>
      </c>
      <c r="D57" s="17">
        <v>0.89583333333333337</v>
      </c>
      <c r="E57" t="s">
        <v>179</v>
      </c>
      <c r="F57" t="s">
        <v>181</v>
      </c>
      <c r="G57" t="s">
        <v>45</v>
      </c>
      <c r="H57" t="s">
        <v>221</v>
      </c>
      <c r="I57" s="17" t="s">
        <v>209</v>
      </c>
      <c r="J57" t="s">
        <v>219</v>
      </c>
      <c r="W57"/>
    </row>
    <row r="58" spans="1:23">
      <c r="A58" t="s">
        <v>278</v>
      </c>
      <c r="B58">
        <v>0</v>
      </c>
      <c r="C58" t="s">
        <v>270</v>
      </c>
      <c r="D58" s="17">
        <v>0</v>
      </c>
      <c r="E58">
        <v>0</v>
      </c>
      <c r="F58">
        <v>0</v>
      </c>
      <c r="G58">
        <v>0</v>
      </c>
      <c r="H58">
        <v>0</v>
      </c>
      <c r="I58" s="17">
        <v>0</v>
      </c>
      <c r="J58">
        <v>0</v>
      </c>
      <c r="W58"/>
    </row>
    <row r="59" spans="1:23">
      <c r="A59" t="s">
        <v>271</v>
      </c>
      <c r="B59" t="s">
        <v>272</v>
      </c>
      <c r="C59" t="s">
        <v>0</v>
      </c>
      <c r="D59" s="17" t="s">
        <v>273</v>
      </c>
      <c r="E59" t="s">
        <v>274</v>
      </c>
      <c r="F59" t="s">
        <v>275</v>
      </c>
      <c r="G59" t="s">
        <v>276</v>
      </c>
      <c r="H59" t="s">
        <v>277</v>
      </c>
      <c r="I59" s="17" t="s">
        <v>59</v>
      </c>
      <c r="J59" t="s">
        <v>60</v>
      </c>
      <c r="W59"/>
    </row>
    <row r="60" spans="1:23">
      <c r="A60">
        <v>31</v>
      </c>
      <c r="B60">
        <v>1</v>
      </c>
      <c r="C60" t="s">
        <v>242</v>
      </c>
      <c r="D60" s="17">
        <v>0.88541666666666663</v>
      </c>
      <c r="E60" t="s">
        <v>224</v>
      </c>
      <c r="F60" t="s">
        <v>225</v>
      </c>
      <c r="G60" t="s">
        <v>226</v>
      </c>
      <c r="H60" t="s">
        <v>227</v>
      </c>
      <c r="I60" s="17" t="s">
        <v>209</v>
      </c>
      <c r="J60" t="s">
        <v>228</v>
      </c>
      <c r="W60"/>
    </row>
    <row r="61" spans="1:23">
      <c r="A61">
        <v>32</v>
      </c>
      <c r="B61">
        <v>1</v>
      </c>
      <c r="C61" t="s">
        <v>242</v>
      </c>
      <c r="D61" s="17">
        <v>0.89583333333333337</v>
      </c>
      <c r="E61" t="s">
        <v>186</v>
      </c>
      <c r="F61" t="s">
        <v>171</v>
      </c>
      <c r="G61" t="s">
        <v>48</v>
      </c>
      <c r="H61" t="s">
        <v>229</v>
      </c>
      <c r="I61" s="17" t="s">
        <v>209</v>
      </c>
      <c r="J61" t="s">
        <v>228</v>
      </c>
      <c r="W61"/>
    </row>
    <row r="62" spans="1:23">
      <c r="A62">
        <v>33</v>
      </c>
      <c r="B62">
        <v>1</v>
      </c>
      <c r="C62" t="s">
        <v>242</v>
      </c>
      <c r="D62" s="17">
        <v>0.88541666666666663</v>
      </c>
      <c r="E62" t="s">
        <v>174</v>
      </c>
      <c r="F62" t="s">
        <v>167</v>
      </c>
      <c r="G62" t="s">
        <v>43</v>
      </c>
      <c r="H62" t="s">
        <v>294</v>
      </c>
      <c r="I62" s="17" t="s">
        <v>209</v>
      </c>
      <c r="J62" t="s">
        <v>228</v>
      </c>
      <c r="W62"/>
    </row>
    <row r="63" spans="1:23">
      <c r="A63">
        <v>34</v>
      </c>
      <c r="B63">
        <v>2</v>
      </c>
      <c r="C63" t="s">
        <v>255</v>
      </c>
      <c r="D63" s="17">
        <v>0.88541666666666663</v>
      </c>
      <c r="E63" t="s">
        <v>174</v>
      </c>
      <c r="F63" t="s">
        <v>225</v>
      </c>
      <c r="G63" t="s">
        <v>43</v>
      </c>
      <c r="H63" t="s">
        <v>294</v>
      </c>
      <c r="I63" s="17" t="s">
        <v>209</v>
      </c>
      <c r="J63" t="s">
        <v>228</v>
      </c>
      <c r="W63"/>
    </row>
    <row r="64" spans="1:23">
      <c r="A64">
        <v>35</v>
      </c>
      <c r="B64">
        <v>2</v>
      </c>
      <c r="C64" t="s">
        <v>243</v>
      </c>
      <c r="D64" s="17">
        <v>0.90625</v>
      </c>
      <c r="E64" t="s">
        <v>171</v>
      </c>
      <c r="F64" t="s">
        <v>167</v>
      </c>
      <c r="G64" t="s">
        <v>44</v>
      </c>
      <c r="H64" t="s">
        <v>230</v>
      </c>
      <c r="I64" s="17" t="s">
        <v>209</v>
      </c>
      <c r="J64" t="s">
        <v>228</v>
      </c>
      <c r="W64"/>
    </row>
    <row r="65" spans="1:23">
      <c r="A65">
        <v>36</v>
      </c>
      <c r="B65">
        <v>2</v>
      </c>
      <c r="C65" t="s">
        <v>243</v>
      </c>
      <c r="D65" s="17">
        <v>0.88541666666666663</v>
      </c>
      <c r="E65" t="s">
        <v>196</v>
      </c>
      <c r="F65" t="s">
        <v>186</v>
      </c>
      <c r="G65" t="s">
        <v>58</v>
      </c>
      <c r="H65" t="s">
        <v>231</v>
      </c>
      <c r="I65" s="17" t="s">
        <v>209</v>
      </c>
      <c r="J65" t="s">
        <v>228</v>
      </c>
      <c r="W65"/>
    </row>
    <row r="66" spans="1:23">
      <c r="A66">
        <v>37</v>
      </c>
      <c r="B66">
        <v>3</v>
      </c>
      <c r="C66" t="s">
        <v>245</v>
      </c>
      <c r="D66" s="17">
        <v>0.88541666666666663</v>
      </c>
      <c r="E66" t="s">
        <v>196</v>
      </c>
      <c r="F66" t="s">
        <v>167</v>
      </c>
      <c r="G66" t="s">
        <v>58</v>
      </c>
      <c r="H66" t="s">
        <v>231</v>
      </c>
      <c r="I66" s="17" t="s">
        <v>209</v>
      </c>
      <c r="J66" t="s">
        <v>228</v>
      </c>
      <c r="W66"/>
    </row>
    <row r="67" spans="1:23">
      <c r="A67">
        <v>38</v>
      </c>
      <c r="B67">
        <v>3</v>
      </c>
      <c r="C67" t="s">
        <v>256</v>
      </c>
      <c r="D67" s="17">
        <v>0.89583333333333337</v>
      </c>
      <c r="E67" t="s">
        <v>225</v>
      </c>
      <c r="F67" t="s">
        <v>171</v>
      </c>
      <c r="G67" t="s">
        <v>232</v>
      </c>
      <c r="H67" t="s">
        <v>233</v>
      </c>
      <c r="I67" s="17" t="s">
        <v>209</v>
      </c>
      <c r="J67" t="s">
        <v>228</v>
      </c>
      <c r="W67"/>
    </row>
    <row r="68" spans="1:23">
      <c r="A68">
        <v>39</v>
      </c>
      <c r="B68">
        <v>3</v>
      </c>
      <c r="C68" t="s">
        <v>253</v>
      </c>
      <c r="D68" s="17">
        <v>0.88541666666666663</v>
      </c>
      <c r="E68" t="s">
        <v>224</v>
      </c>
      <c r="F68" t="s">
        <v>174</v>
      </c>
      <c r="G68" t="s">
        <v>295</v>
      </c>
      <c r="H68" t="s">
        <v>296</v>
      </c>
      <c r="I68" s="17" t="s">
        <v>209</v>
      </c>
      <c r="J68" t="s">
        <v>228</v>
      </c>
      <c r="W68"/>
    </row>
    <row r="69" spans="1:23">
      <c r="A69">
        <v>40</v>
      </c>
      <c r="B69">
        <v>4</v>
      </c>
      <c r="C69" t="s">
        <v>247</v>
      </c>
      <c r="D69" s="17">
        <v>0.90625</v>
      </c>
      <c r="E69" t="s">
        <v>171</v>
      </c>
      <c r="F69" t="s">
        <v>224</v>
      </c>
      <c r="G69" t="s">
        <v>44</v>
      </c>
      <c r="H69" t="s">
        <v>230</v>
      </c>
      <c r="I69" s="17" t="s">
        <v>209</v>
      </c>
      <c r="J69" t="s">
        <v>228</v>
      </c>
      <c r="W69"/>
    </row>
    <row r="70" spans="1:23">
      <c r="A70">
        <v>41</v>
      </c>
      <c r="B70">
        <v>4</v>
      </c>
      <c r="C70" t="s">
        <v>252</v>
      </c>
      <c r="D70" s="17">
        <v>0.89583333333333337</v>
      </c>
      <c r="E70" t="s">
        <v>225</v>
      </c>
      <c r="F70" t="s">
        <v>196</v>
      </c>
      <c r="G70" t="s">
        <v>232</v>
      </c>
      <c r="H70" t="s">
        <v>233</v>
      </c>
      <c r="I70" s="17" t="s">
        <v>209</v>
      </c>
      <c r="J70" t="s">
        <v>228</v>
      </c>
      <c r="W70"/>
    </row>
    <row r="71" spans="1:23">
      <c r="A71">
        <v>42</v>
      </c>
      <c r="B71">
        <v>4</v>
      </c>
      <c r="C71" t="s">
        <v>247</v>
      </c>
      <c r="D71" s="17">
        <v>0.91666666666666663</v>
      </c>
      <c r="E71" t="s">
        <v>167</v>
      </c>
      <c r="F71" t="s">
        <v>186</v>
      </c>
      <c r="G71" t="s">
        <v>35</v>
      </c>
      <c r="H71" t="s">
        <v>297</v>
      </c>
      <c r="I71" s="17" t="s">
        <v>209</v>
      </c>
      <c r="J71" t="s">
        <v>228</v>
      </c>
      <c r="W71"/>
    </row>
    <row r="72" spans="1:23">
      <c r="A72">
        <v>43</v>
      </c>
      <c r="B72">
        <v>5</v>
      </c>
      <c r="C72" t="s">
        <v>254</v>
      </c>
      <c r="D72" s="17">
        <v>0.88541666666666663</v>
      </c>
      <c r="E72" t="s">
        <v>224</v>
      </c>
      <c r="F72" t="s">
        <v>196</v>
      </c>
      <c r="G72" t="s">
        <v>226</v>
      </c>
      <c r="H72" t="s">
        <v>227</v>
      </c>
      <c r="I72" s="17" t="s">
        <v>209</v>
      </c>
      <c r="J72" t="s">
        <v>228</v>
      </c>
      <c r="W72"/>
    </row>
    <row r="73" spans="1:23">
      <c r="A73">
        <v>44</v>
      </c>
      <c r="B73">
        <v>5</v>
      </c>
      <c r="C73" t="s">
        <v>254</v>
      </c>
      <c r="D73" s="17">
        <v>0.88541666666666663</v>
      </c>
      <c r="E73" t="s">
        <v>174</v>
      </c>
      <c r="F73" t="s">
        <v>171</v>
      </c>
      <c r="G73" t="s">
        <v>43</v>
      </c>
      <c r="H73" t="s">
        <v>294</v>
      </c>
      <c r="I73" s="17" t="s">
        <v>209</v>
      </c>
      <c r="J73" t="s">
        <v>228</v>
      </c>
      <c r="W73"/>
    </row>
    <row r="74" spans="1:23">
      <c r="A74">
        <v>45</v>
      </c>
      <c r="B74">
        <v>5</v>
      </c>
      <c r="C74" t="s">
        <v>298</v>
      </c>
      <c r="D74" s="17">
        <v>0.89583333333333337</v>
      </c>
      <c r="E74" t="s">
        <v>225</v>
      </c>
      <c r="F74" t="s">
        <v>186</v>
      </c>
      <c r="G74" t="s">
        <v>232</v>
      </c>
      <c r="H74" t="s">
        <v>233</v>
      </c>
      <c r="I74" s="17" t="s">
        <v>209</v>
      </c>
      <c r="J74" t="s">
        <v>228</v>
      </c>
      <c r="W74"/>
    </row>
    <row r="75" spans="1:23">
      <c r="A75">
        <v>46</v>
      </c>
      <c r="B75">
        <v>6</v>
      </c>
      <c r="C75" t="s">
        <v>257</v>
      </c>
      <c r="D75" s="17">
        <v>0.89583333333333337</v>
      </c>
      <c r="E75" t="s">
        <v>186</v>
      </c>
      <c r="F75" t="s">
        <v>224</v>
      </c>
      <c r="G75" t="s">
        <v>48</v>
      </c>
      <c r="H75" t="s">
        <v>229</v>
      </c>
      <c r="I75" s="17" t="s">
        <v>209</v>
      </c>
      <c r="J75" t="s">
        <v>228</v>
      </c>
      <c r="W75"/>
    </row>
    <row r="76" spans="1:23">
      <c r="A76">
        <v>47</v>
      </c>
      <c r="B76">
        <v>6</v>
      </c>
      <c r="C76" t="s">
        <v>258</v>
      </c>
      <c r="D76" s="17">
        <v>0.91666666666666663</v>
      </c>
      <c r="E76" t="s">
        <v>167</v>
      </c>
      <c r="F76" t="s">
        <v>225</v>
      </c>
      <c r="G76" t="s">
        <v>35</v>
      </c>
      <c r="H76" t="s">
        <v>297</v>
      </c>
      <c r="I76" s="17" t="s">
        <v>209</v>
      </c>
      <c r="J76" t="s">
        <v>228</v>
      </c>
      <c r="W76"/>
    </row>
    <row r="77" spans="1:23">
      <c r="A77">
        <v>48</v>
      </c>
      <c r="B77">
        <v>6</v>
      </c>
      <c r="C77" t="s">
        <v>258</v>
      </c>
      <c r="D77" s="17">
        <v>0.88541666666666663</v>
      </c>
      <c r="E77" t="s">
        <v>196</v>
      </c>
      <c r="F77" t="s">
        <v>174</v>
      </c>
      <c r="G77" t="s">
        <v>58</v>
      </c>
      <c r="H77" t="s">
        <v>231</v>
      </c>
      <c r="I77" s="17" t="s">
        <v>209</v>
      </c>
      <c r="J77" t="s">
        <v>228</v>
      </c>
      <c r="W77"/>
    </row>
    <row r="78" spans="1:23">
      <c r="A78">
        <v>49</v>
      </c>
      <c r="B78">
        <v>7</v>
      </c>
      <c r="C78" t="s">
        <v>257</v>
      </c>
      <c r="D78" s="17">
        <v>0.90625</v>
      </c>
      <c r="E78" t="s">
        <v>171</v>
      </c>
      <c r="F78" t="s">
        <v>196</v>
      </c>
      <c r="G78" t="s">
        <v>44</v>
      </c>
      <c r="H78" t="s">
        <v>230</v>
      </c>
      <c r="I78" s="17" t="s">
        <v>209</v>
      </c>
      <c r="J78" t="s">
        <v>228</v>
      </c>
      <c r="W78"/>
    </row>
    <row r="79" spans="1:23">
      <c r="A79">
        <v>50</v>
      </c>
      <c r="B79">
        <v>7</v>
      </c>
      <c r="C79" t="s">
        <v>259</v>
      </c>
      <c r="D79" s="17">
        <v>0.88541666666666663</v>
      </c>
      <c r="E79" t="s">
        <v>167</v>
      </c>
      <c r="F79" t="s">
        <v>224</v>
      </c>
      <c r="G79" t="s">
        <v>295</v>
      </c>
      <c r="H79" t="s">
        <v>296</v>
      </c>
      <c r="I79" s="17" t="s">
        <v>209</v>
      </c>
      <c r="J79" t="s">
        <v>228</v>
      </c>
      <c r="W79"/>
    </row>
    <row r="80" spans="1:23">
      <c r="A80">
        <v>51</v>
      </c>
      <c r="B80">
        <v>7</v>
      </c>
      <c r="C80" t="s">
        <v>260</v>
      </c>
      <c r="D80" s="17">
        <v>0.89583333333333337</v>
      </c>
      <c r="E80" t="s">
        <v>186</v>
      </c>
      <c r="F80" t="s">
        <v>174</v>
      </c>
      <c r="G80" t="s">
        <v>48</v>
      </c>
      <c r="H80" t="s">
        <v>229</v>
      </c>
      <c r="I80" s="17" t="s">
        <v>209</v>
      </c>
      <c r="J80" t="s">
        <v>228</v>
      </c>
      <c r="W80"/>
    </row>
    <row r="81" spans="1:23">
      <c r="A81" t="s">
        <v>279</v>
      </c>
      <c r="B81">
        <v>0</v>
      </c>
      <c r="C81" t="s">
        <v>270</v>
      </c>
      <c r="D81" s="17">
        <v>0</v>
      </c>
      <c r="E81">
        <v>0</v>
      </c>
      <c r="F81">
        <v>0</v>
      </c>
      <c r="G81">
        <v>0</v>
      </c>
      <c r="H81">
        <v>0</v>
      </c>
      <c r="I81" s="17">
        <v>0</v>
      </c>
      <c r="J81">
        <v>0</v>
      </c>
      <c r="W81"/>
    </row>
    <row r="82" spans="1:23">
      <c r="A82" t="s">
        <v>271</v>
      </c>
      <c r="B82" t="s">
        <v>272</v>
      </c>
      <c r="C82" t="s">
        <v>0</v>
      </c>
      <c r="D82" s="17" t="s">
        <v>273</v>
      </c>
      <c r="E82" t="s">
        <v>274</v>
      </c>
      <c r="F82" t="s">
        <v>275</v>
      </c>
      <c r="G82" t="s">
        <v>276</v>
      </c>
      <c r="H82" t="s">
        <v>277</v>
      </c>
      <c r="I82" s="17" t="s">
        <v>59</v>
      </c>
      <c r="J82" t="s">
        <v>60</v>
      </c>
      <c r="W82"/>
    </row>
    <row r="83" spans="1:23">
      <c r="A83">
        <v>52</v>
      </c>
      <c r="B83">
        <v>1</v>
      </c>
      <c r="C83" t="s">
        <v>257</v>
      </c>
      <c r="D83" s="17">
        <v>0.89583333333333337</v>
      </c>
      <c r="E83" t="s">
        <v>178</v>
      </c>
      <c r="F83" t="s">
        <v>199</v>
      </c>
      <c r="G83" t="s">
        <v>45</v>
      </c>
      <c r="H83" t="s">
        <v>221</v>
      </c>
      <c r="I83" s="17" t="s">
        <v>209</v>
      </c>
      <c r="J83" t="s">
        <v>234</v>
      </c>
      <c r="W83"/>
    </row>
    <row r="84" spans="1:23">
      <c r="A84">
        <v>53</v>
      </c>
      <c r="B84">
        <v>1</v>
      </c>
      <c r="C84" t="s">
        <v>242</v>
      </c>
      <c r="D84" s="17">
        <v>0.88541666666666663</v>
      </c>
      <c r="E84" t="s">
        <v>235</v>
      </c>
      <c r="F84" t="s">
        <v>201</v>
      </c>
      <c r="G84" t="s">
        <v>236</v>
      </c>
      <c r="H84" t="s">
        <v>237</v>
      </c>
      <c r="I84" s="17" t="s">
        <v>209</v>
      </c>
      <c r="J84" t="s">
        <v>234</v>
      </c>
      <c r="W84"/>
    </row>
    <row r="85" spans="1:23">
      <c r="A85">
        <v>54</v>
      </c>
      <c r="B85">
        <v>1</v>
      </c>
      <c r="C85" t="s">
        <v>242</v>
      </c>
      <c r="D85" s="17">
        <v>0.875</v>
      </c>
      <c r="E85" t="s">
        <v>183</v>
      </c>
      <c r="F85" t="s">
        <v>184</v>
      </c>
      <c r="G85" t="s">
        <v>47</v>
      </c>
      <c r="H85" t="s">
        <v>238</v>
      </c>
      <c r="I85" s="17" t="s">
        <v>209</v>
      </c>
      <c r="J85" t="s">
        <v>234</v>
      </c>
      <c r="W85"/>
    </row>
    <row r="86" spans="1:23">
      <c r="A86">
        <v>55</v>
      </c>
      <c r="B86">
        <v>2</v>
      </c>
      <c r="C86" t="s">
        <v>244</v>
      </c>
      <c r="D86" s="17">
        <v>0.875</v>
      </c>
      <c r="E86" t="s">
        <v>184</v>
      </c>
      <c r="F86" t="s">
        <v>178</v>
      </c>
      <c r="G86" t="s">
        <v>38</v>
      </c>
      <c r="H86" t="s">
        <v>299</v>
      </c>
      <c r="I86" s="17" t="s">
        <v>209</v>
      </c>
      <c r="J86" t="s">
        <v>234</v>
      </c>
      <c r="W86"/>
    </row>
    <row r="87" spans="1:23">
      <c r="A87">
        <v>56</v>
      </c>
      <c r="B87">
        <v>2</v>
      </c>
      <c r="C87" t="s">
        <v>255</v>
      </c>
      <c r="D87" s="17">
        <v>0.875</v>
      </c>
      <c r="E87" t="s">
        <v>183</v>
      </c>
      <c r="F87" t="s">
        <v>201</v>
      </c>
      <c r="G87" t="s">
        <v>47</v>
      </c>
      <c r="H87" t="s">
        <v>238</v>
      </c>
      <c r="I87" s="17" t="s">
        <v>209</v>
      </c>
      <c r="J87" t="s">
        <v>234</v>
      </c>
      <c r="W87"/>
    </row>
    <row r="88" spans="1:23">
      <c r="A88">
        <v>57</v>
      </c>
      <c r="B88">
        <v>2</v>
      </c>
      <c r="C88" t="s">
        <v>255</v>
      </c>
      <c r="D88" s="17">
        <v>0.88541666666666663</v>
      </c>
      <c r="E88" t="s">
        <v>235</v>
      </c>
      <c r="F88" t="s">
        <v>239</v>
      </c>
      <c r="G88" t="s">
        <v>236</v>
      </c>
      <c r="H88" t="s">
        <v>237</v>
      </c>
      <c r="I88" s="17" t="s">
        <v>209</v>
      </c>
      <c r="J88" t="s">
        <v>234</v>
      </c>
      <c r="W88"/>
    </row>
    <row r="89" spans="1:23">
      <c r="A89">
        <v>58</v>
      </c>
      <c r="B89">
        <v>3</v>
      </c>
      <c r="C89" t="s">
        <v>246</v>
      </c>
      <c r="D89" s="17">
        <v>0.90625</v>
      </c>
      <c r="E89" t="s">
        <v>239</v>
      </c>
      <c r="F89" t="s">
        <v>183</v>
      </c>
      <c r="G89" t="s">
        <v>44</v>
      </c>
      <c r="H89" t="s">
        <v>230</v>
      </c>
      <c r="I89" t="s">
        <v>209</v>
      </c>
      <c r="J89" t="s">
        <v>234</v>
      </c>
      <c r="W89"/>
    </row>
    <row r="90" spans="1:23">
      <c r="A90">
        <v>59</v>
      </c>
      <c r="B90">
        <v>3</v>
      </c>
      <c r="C90" t="s">
        <v>256</v>
      </c>
      <c r="D90" s="17">
        <v>0.90625</v>
      </c>
      <c r="E90" t="s">
        <v>201</v>
      </c>
      <c r="F90" t="s">
        <v>178</v>
      </c>
      <c r="G90" t="s">
        <v>51</v>
      </c>
      <c r="H90" t="s">
        <v>220</v>
      </c>
      <c r="I90" s="17" t="s">
        <v>209</v>
      </c>
      <c r="J90" t="s">
        <v>234</v>
      </c>
      <c r="W90"/>
    </row>
    <row r="91" spans="1:23">
      <c r="A91">
        <v>60</v>
      </c>
      <c r="B91">
        <v>3</v>
      </c>
      <c r="C91" t="s">
        <v>256</v>
      </c>
      <c r="D91" s="17">
        <v>0.90625</v>
      </c>
      <c r="E91" t="s">
        <v>199</v>
      </c>
      <c r="F91" t="s">
        <v>184</v>
      </c>
      <c r="G91" t="s">
        <v>165</v>
      </c>
      <c r="H91" t="s">
        <v>240</v>
      </c>
      <c r="I91" s="17" t="s">
        <v>209</v>
      </c>
      <c r="J91" t="s">
        <v>234</v>
      </c>
      <c r="W91"/>
    </row>
    <row r="92" spans="1:23">
      <c r="A92">
        <v>61</v>
      </c>
      <c r="B92">
        <v>4</v>
      </c>
      <c r="C92" t="s">
        <v>252</v>
      </c>
      <c r="D92" s="17">
        <v>0.90625</v>
      </c>
      <c r="E92" t="s">
        <v>201</v>
      </c>
      <c r="F92" t="s">
        <v>199</v>
      </c>
      <c r="G92" t="s">
        <v>51</v>
      </c>
      <c r="H92" t="s">
        <v>220</v>
      </c>
      <c r="I92" t="s">
        <v>209</v>
      </c>
      <c r="J92" t="s">
        <v>234</v>
      </c>
    </row>
    <row r="93" spans="1:23">
      <c r="A93">
        <v>62</v>
      </c>
      <c r="B93">
        <v>4</v>
      </c>
      <c r="C93" t="s">
        <v>248</v>
      </c>
      <c r="D93" s="17">
        <v>0.90625</v>
      </c>
      <c r="E93" t="s">
        <v>239</v>
      </c>
      <c r="F93" t="s">
        <v>178</v>
      </c>
      <c r="G93" t="s">
        <v>44</v>
      </c>
      <c r="H93" t="s">
        <v>230</v>
      </c>
      <c r="I93" s="17" t="s">
        <v>209</v>
      </c>
      <c r="J93" t="s">
        <v>234</v>
      </c>
    </row>
    <row r="94" spans="1:23">
      <c r="A94">
        <v>63</v>
      </c>
      <c r="B94">
        <v>4</v>
      </c>
      <c r="C94" t="s">
        <v>253</v>
      </c>
      <c r="D94" s="17">
        <v>0.89583333333333337</v>
      </c>
      <c r="E94" t="s">
        <v>183</v>
      </c>
      <c r="F94" t="s">
        <v>235</v>
      </c>
      <c r="G94" t="s">
        <v>47</v>
      </c>
      <c r="H94" t="s">
        <v>238</v>
      </c>
      <c r="I94" s="17" t="s">
        <v>209</v>
      </c>
      <c r="J94" t="s">
        <v>234</v>
      </c>
    </row>
    <row r="95" spans="1:23">
      <c r="A95">
        <v>64</v>
      </c>
      <c r="B95">
        <v>5</v>
      </c>
      <c r="C95" t="s">
        <v>249</v>
      </c>
      <c r="D95" s="17">
        <v>0.90625</v>
      </c>
      <c r="E95" t="s">
        <v>239</v>
      </c>
      <c r="F95" t="s">
        <v>199</v>
      </c>
      <c r="G95" t="s">
        <v>44</v>
      </c>
      <c r="H95" t="s">
        <v>230</v>
      </c>
      <c r="I95" s="17" t="s">
        <v>209</v>
      </c>
      <c r="J95" t="s">
        <v>234</v>
      </c>
    </row>
    <row r="96" spans="1:23">
      <c r="A96">
        <v>65</v>
      </c>
      <c r="B96">
        <v>5</v>
      </c>
      <c r="C96" t="s">
        <v>250</v>
      </c>
      <c r="D96" s="17">
        <v>0.875</v>
      </c>
      <c r="E96" t="s">
        <v>184</v>
      </c>
      <c r="F96" t="s">
        <v>201</v>
      </c>
      <c r="G96" t="s">
        <v>38</v>
      </c>
      <c r="H96" t="s">
        <v>299</v>
      </c>
      <c r="I96" s="17" t="s">
        <v>209</v>
      </c>
      <c r="J96" t="s">
        <v>234</v>
      </c>
    </row>
    <row r="97" spans="1:10">
      <c r="A97">
        <v>66</v>
      </c>
      <c r="B97">
        <v>5</v>
      </c>
      <c r="C97" t="s">
        <v>249</v>
      </c>
      <c r="D97" s="17">
        <v>0.89583333333333337</v>
      </c>
      <c r="E97" t="s">
        <v>178</v>
      </c>
      <c r="F97" t="s">
        <v>235</v>
      </c>
      <c r="G97" t="s">
        <v>45</v>
      </c>
      <c r="H97" t="s">
        <v>221</v>
      </c>
      <c r="I97" s="17" t="s">
        <v>209</v>
      </c>
      <c r="J97" t="s">
        <v>234</v>
      </c>
    </row>
    <row r="98" spans="1:10">
      <c r="A98">
        <v>67</v>
      </c>
      <c r="B98">
        <v>6</v>
      </c>
      <c r="C98" t="s">
        <v>261</v>
      </c>
      <c r="D98" s="17">
        <v>0.90625</v>
      </c>
      <c r="E98" t="s">
        <v>199</v>
      </c>
      <c r="F98" t="s">
        <v>235</v>
      </c>
      <c r="G98" t="s">
        <v>165</v>
      </c>
      <c r="H98" t="s">
        <v>240</v>
      </c>
      <c r="I98" t="s">
        <v>209</v>
      </c>
      <c r="J98" t="s">
        <v>234</v>
      </c>
    </row>
    <row r="99" spans="1:10">
      <c r="A99">
        <v>68</v>
      </c>
      <c r="B99">
        <v>6</v>
      </c>
      <c r="C99" t="s">
        <v>258</v>
      </c>
      <c r="D99" s="17">
        <v>0.89583333333333337</v>
      </c>
      <c r="E99" t="s">
        <v>178</v>
      </c>
      <c r="F99" t="s">
        <v>183</v>
      </c>
      <c r="G99" t="s">
        <v>45</v>
      </c>
      <c r="H99" t="s">
        <v>221</v>
      </c>
      <c r="I99" s="17" t="s">
        <v>209</v>
      </c>
      <c r="J99" t="s">
        <v>234</v>
      </c>
    </row>
    <row r="100" spans="1:10">
      <c r="A100">
        <v>69</v>
      </c>
      <c r="B100">
        <v>6</v>
      </c>
      <c r="C100" t="s">
        <v>261</v>
      </c>
      <c r="D100" s="17">
        <v>0.875</v>
      </c>
      <c r="E100" t="s">
        <v>184</v>
      </c>
      <c r="F100" t="s">
        <v>239</v>
      </c>
      <c r="G100" t="s">
        <v>38</v>
      </c>
      <c r="H100" t="s">
        <v>299</v>
      </c>
      <c r="I100" s="17" t="s">
        <v>209</v>
      </c>
      <c r="J100" t="s">
        <v>234</v>
      </c>
    </row>
    <row r="101" spans="1:10">
      <c r="A101">
        <v>70</v>
      </c>
      <c r="B101">
        <v>7</v>
      </c>
      <c r="C101" t="s">
        <v>244</v>
      </c>
      <c r="D101" s="17">
        <v>0.90625</v>
      </c>
      <c r="E101" t="s">
        <v>201</v>
      </c>
      <c r="F101" t="s">
        <v>239</v>
      </c>
      <c r="G101" t="s">
        <v>51</v>
      </c>
      <c r="H101" t="s">
        <v>220</v>
      </c>
      <c r="I101" s="17" t="s">
        <v>209</v>
      </c>
      <c r="J101" t="s">
        <v>234</v>
      </c>
    </row>
    <row r="102" spans="1:10">
      <c r="A102">
        <v>71</v>
      </c>
      <c r="B102">
        <v>7</v>
      </c>
      <c r="C102" t="s">
        <v>244</v>
      </c>
      <c r="D102" s="17">
        <v>0.90625</v>
      </c>
      <c r="E102" t="s">
        <v>199</v>
      </c>
      <c r="F102" t="s">
        <v>183</v>
      </c>
      <c r="G102" t="s">
        <v>165</v>
      </c>
      <c r="H102" t="s">
        <v>240</v>
      </c>
      <c r="I102" s="17" t="s">
        <v>209</v>
      </c>
      <c r="J102" t="s">
        <v>234</v>
      </c>
    </row>
    <row r="103" spans="1:10">
      <c r="A103">
        <v>72</v>
      </c>
      <c r="B103">
        <v>7</v>
      </c>
      <c r="C103" t="s">
        <v>246</v>
      </c>
      <c r="D103" s="17">
        <v>0.88541666666666663</v>
      </c>
      <c r="E103" t="s">
        <v>235</v>
      </c>
      <c r="F103" t="s">
        <v>184</v>
      </c>
      <c r="G103" t="s">
        <v>236</v>
      </c>
      <c r="H103" t="s">
        <v>237</v>
      </c>
      <c r="I103" t="s">
        <v>209</v>
      </c>
      <c r="J103" t="s">
        <v>234</v>
      </c>
    </row>
    <row r="104" spans="1:10">
      <c r="A104" t="s">
        <v>300</v>
      </c>
      <c r="B104" t="s">
        <v>301</v>
      </c>
      <c r="C104" t="s">
        <v>302</v>
      </c>
      <c r="D104" s="17">
        <v>0</v>
      </c>
      <c r="E104" t="s">
        <v>13</v>
      </c>
      <c r="F104" t="s">
        <v>303</v>
      </c>
    </row>
    <row r="105" spans="1:10">
      <c r="A105">
        <v>1001</v>
      </c>
      <c r="B105" t="s">
        <v>262</v>
      </c>
      <c r="C105" t="s">
        <v>167</v>
      </c>
      <c r="D105" s="17" t="s">
        <v>203</v>
      </c>
      <c r="E105" t="s">
        <v>35</v>
      </c>
      <c r="F105" t="s">
        <v>297</v>
      </c>
      <c r="I105" s="17"/>
    </row>
    <row r="106" spans="1:10">
      <c r="A106">
        <v>1002</v>
      </c>
      <c r="B106" t="s">
        <v>168</v>
      </c>
      <c r="C106" t="s">
        <v>169</v>
      </c>
      <c r="D106" s="17" t="s">
        <v>304</v>
      </c>
      <c r="E106" t="s">
        <v>57</v>
      </c>
      <c r="F106" t="s">
        <v>216</v>
      </c>
      <c r="I106" s="17"/>
    </row>
    <row r="107" spans="1:10">
      <c r="A107">
        <v>1003</v>
      </c>
      <c r="B107" t="s">
        <v>170</v>
      </c>
      <c r="C107" t="s">
        <v>211</v>
      </c>
      <c r="D107" s="17" t="s">
        <v>40</v>
      </c>
      <c r="E107" t="s">
        <v>36</v>
      </c>
      <c r="F107" t="s">
        <v>217</v>
      </c>
    </row>
    <row r="108" spans="1:10">
      <c r="A108">
        <v>1004</v>
      </c>
      <c r="B108" t="s">
        <v>166</v>
      </c>
      <c r="C108" t="s">
        <v>171</v>
      </c>
      <c r="D108" s="17" t="s">
        <v>39</v>
      </c>
      <c r="E108" t="s">
        <v>44</v>
      </c>
      <c r="F108" t="s">
        <v>230</v>
      </c>
      <c r="I108" s="17"/>
    </row>
    <row r="109" spans="1:10">
      <c r="A109">
        <v>1005</v>
      </c>
      <c r="B109" t="s">
        <v>172</v>
      </c>
      <c r="C109" t="s">
        <v>173</v>
      </c>
      <c r="D109" s="17" t="s">
        <v>39</v>
      </c>
      <c r="E109" t="s">
        <v>213</v>
      </c>
      <c r="F109" t="s">
        <v>214</v>
      </c>
      <c r="I109" s="17"/>
    </row>
    <row r="110" spans="1:10">
      <c r="A110">
        <v>1006</v>
      </c>
      <c r="B110" t="s">
        <v>263</v>
      </c>
      <c r="C110" t="s">
        <v>174</v>
      </c>
      <c r="D110" s="17" t="s">
        <v>189</v>
      </c>
      <c r="E110" t="s">
        <v>43</v>
      </c>
      <c r="F110" t="s">
        <v>294</v>
      </c>
      <c r="I110" s="17"/>
    </row>
    <row r="111" spans="1:10">
      <c r="A111">
        <v>1007</v>
      </c>
      <c r="B111" t="s">
        <v>175</v>
      </c>
      <c r="C111" t="s">
        <v>163</v>
      </c>
      <c r="D111" s="17" t="s">
        <v>40</v>
      </c>
      <c r="E111" t="s">
        <v>41</v>
      </c>
      <c r="F111" t="s">
        <v>215</v>
      </c>
      <c r="I111" s="17"/>
    </row>
    <row r="112" spans="1:10">
      <c r="A112">
        <v>1008</v>
      </c>
      <c r="B112" t="s">
        <v>266</v>
      </c>
      <c r="C112" t="s">
        <v>207</v>
      </c>
      <c r="D112" s="17" t="s">
        <v>204</v>
      </c>
      <c r="E112" t="s">
        <v>49</v>
      </c>
      <c r="F112" t="s">
        <v>208</v>
      </c>
    </row>
    <row r="113" spans="1:6">
      <c r="A113">
        <v>1009</v>
      </c>
      <c r="B113" t="s">
        <v>177</v>
      </c>
      <c r="C113" t="s">
        <v>178</v>
      </c>
      <c r="D113" s="17" t="s">
        <v>204</v>
      </c>
      <c r="E113" t="s">
        <v>45</v>
      </c>
      <c r="F113" t="s">
        <v>221</v>
      </c>
    </row>
    <row r="114" spans="1:6">
      <c r="A114">
        <v>1010</v>
      </c>
      <c r="B114" t="s">
        <v>177</v>
      </c>
      <c r="C114" t="s">
        <v>179</v>
      </c>
      <c r="D114" s="17" t="s">
        <v>37</v>
      </c>
      <c r="E114" t="s">
        <v>45</v>
      </c>
      <c r="F114" t="s">
        <v>221</v>
      </c>
    </row>
    <row r="115" spans="1:6">
      <c r="A115">
        <v>1011</v>
      </c>
      <c r="B115" t="s">
        <v>180</v>
      </c>
      <c r="C115" t="s">
        <v>181</v>
      </c>
      <c r="D115" s="17" t="s">
        <v>46</v>
      </c>
      <c r="E115" t="s">
        <v>164</v>
      </c>
      <c r="F115" t="s">
        <v>223</v>
      </c>
    </row>
    <row r="116" spans="1:6">
      <c r="A116">
        <v>1012</v>
      </c>
      <c r="B116" t="s">
        <v>182</v>
      </c>
      <c r="C116" t="s">
        <v>183</v>
      </c>
      <c r="D116" s="17" t="s">
        <v>205</v>
      </c>
      <c r="E116" t="s">
        <v>47</v>
      </c>
      <c r="F116" t="s">
        <v>238</v>
      </c>
    </row>
    <row r="117" spans="1:6">
      <c r="A117">
        <v>1013</v>
      </c>
      <c r="B117" t="s">
        <v>264</v>
      </c>
      <c r="C117" t="s">
        <v>199</v>
      </c>
      <c r="D117" s="17" t="s">
        <v>200</v>
      </c>
      <c r="E117" t="s">
        <v>165</v>
      </c>
      <c r="F117" t="s">
        <v>240</v>
      </c>
    </row>
    <row r="118" spans="1:6">
      <c r="A118">
        <v>1014</v>
      </c>
      <c r="B118" t="s">
        <v>176</v>
      </c>
      <c r="C118" t="s">
        <v>184</v>
      </c>
      <c r="D118" s="17" t="s">
        <v>265</v>
      </c>
      <c r="E118" t="s">
        <v>38</v>
      </c>
      <c r="F118" t="s">
        <v>299</v>
      </c>
    </row>
    <row r="119" spans="1:6">
      <c r="A119">
        <v>1015</v>
      </c>
      <c r="B119" t="s">
        <v>185</v>
      </c>
      <c r="C119" t="s">
        <v>186</v>
      </c>
      <c r="D119" s="17" t="s">
        <v>46</v>
      </c>
      <c r="E119" t="s">
        <v>48</v>
      </c>
      <c r="F119" t="s">
        <v>229</v>
      </c>
    </row>
    <row r="120" spans="1:6">
      <c r="A120">
        <v>1016</v>
      </c>
      <c r="B120" t="s">
        <v>224</v>
      </c>
      <c r="C120" t="s">
        <v>224</v>
      </c>
      <c r="D120" s="17" t="s">
        <v>189</v>
      </c>
      <c r="E120" t="s">
        <v>226</v>
      </c>
      <c r="F120" t="s">
        <v>227</v>
      </c>
    </row>
    <row r="121" spans="1:6">
      <c r="A121">
        <v>1017</v>
      </c>
      <c r="B121" t="s">
        <v>187</v>
      </c>
      <c r="C121" t="s">
        <v>188</v>
      </c>
      <c r="D121" s="17" t="s">
        <v>189</v>
      </c>
      <c r="E121" t="s">
        <v>55</v>
      </c>
      <c r="F121" t="s">
        <v>212</v>
      </c>
    </row>
    <row r="122" spans="1:6">
      <c r="A122">
        <v>1018</v>
      </c>
      <c r="B122" t="s">
        <v>190</v>
      </c>
      <c r="C122" t="s">
        <v>191</v>
      </c>
      <c r="D122" s="17" t="s">
        <v>265</v>
      </c>
      <c r="E122" t="s">
        <v>50</v>
      </c>
      <c r="F122" t="s">
        <v>222</v>
      </c>
    </row>
    <row r="123" spans="1:6">
      <c r="A123">
        <v>1019</v>
      </c>
      <c r="B123" t="s">
        <v>192</v>
      </c>
      <c r="C123" t="s">
        <v>193</v>
      </c>
      <c r="D123" s="17" t="s">
        <v>40</v>
      </c>
      <c r="E123" t="s">
        <v>51</v>
      </c>
      <c r="F123" t="s">
        <v>220</v>
      </c>
    </row>
    <row r="124" spans="1:6">
      <c r="A124">
        <v>1020</v>
      </c>
      <c r="B124" t="s">
        <v>266</v>
      </c>
      <c r="C124" t="s">
        <v>235</v>
      </c>
      <c r="D124" s="17" t="s">
        <v>189</v>
      </c>
      <c r="E124" t="s">
        <v>236</v>
      </c>
      <c r="F124" t="s">
        <v>237</v>
      </c>
    </row>
    <row r="125" spans="1:6">
      <c r="A125">
        <v>1021</v>
      </c>
      <c r="B125" t="s">
        <v>162</v>
      </c>
      <c r="C125" t="s">
        <v>194</v>
      </c>
      <c r="D125" s="17" t="s">
        <v>56</v>
      </c>
      <c r="E125" t="s">
        <v>43</v>
      </c>
      <c r="F125" t="s">
        <v>294</v>
      </c>
    </row>
    <row r="126" spans="1:6">
      <c r="A126">
        <v>1022</v>
      </c>
      <c r="B126" t="s">
        <v>267</v>
      </c>
      <c r="C126" t="s">
        <v>225</v>
      </c>
      <c r="D126" s="17" t="s">
        <v>37</v>
      </c>
      <c r="E126" t="s">
        <v>232</v>
      </c>
      <c r="F126" t="s">
        <v>233</v>
      </c>
    </row>
    <row r="127" spans="1:6">
      <c r="A127">
        <v>1023</v>
      </c>
      <c r="B127" t="s">
        <v>195</v>
      </c>
      <c r="C127" t="s">
        <v>196</v>
      </c>
      <c r="D127" s="17" t="s">
        <v>52</v>
      </c>
      <c r="E127" t="s">
        <v>58</v>
      </c>
      <c r="F127" t="s">
        <v>231</v>
      </c>
    </row>
    <row r="128" spans="1:6">
      <c r="A128">
        <v>1024</v>
      </c>
      <c r="B128" t="s">
        <v>166</v>
      </c>
      <c r="C128" t="s">
        <v>239</v>
      </c>
      <c r="D128" s="17" t="s">
        <v>39</v>
      </c>
      <c r="E128" t="s">
        <v>44</v>
      </c>
      <c r="F128" t="s">
        <v>230</v>
      </c>
    </row>
    <row r="129" spans="1:6">
      <c r="A129">
        <v>1025</v>
      </c>
      <c r="B129" t="s">
        <v>192</v>
      </c>
      <c r="C129" t="s">
        <v>201</v>
      </c>
      <c r="D129" s="17" t="s">
        <v>200</v>
      </c>
      <c r="E129" t="s">
        <v>51</v>
      </c>
      <c r="F129" t="s">
        <v>220</v>
      </c>
    </row>
    <row r="130" spans="1:6">
      <c r="A130">
        <v>1026</v>
      </c>
      <c r="B130" t="s">
        <v>197</v>
      </c>
      <c r="C130" t="s">
        <v>198</v>
      </c>
      <c r="D130" s="17" t="s">
        <v>42</v>
      </c>
      <c r="E130" t="s">
        <v>53</v>
      </c>
      <c r="F130" t="s">
        <v>218</v>
      </c>
    </row>
    <row r="131" spans="1:6">
      <c r="D131" s="17"/>
    </row>
    <row r="132" spans="1:6">
      <c r="D132" s="17"/>
    </row>
    <row r="133" spans="1:6">
      <c r="A133" t="s">
        <v>30</v>
      </c>
      <c r="D133" s="17"/>
    </row>
    <row r="134" spans="1:6">
      <c r="A134" t="s">
        <v>31</v>
      </c>
      <c r="D134" s="17"/>
    </row>
    <row r="135" spans="1:6">
      <c r="D135" s="17"/>
    </row>
    <row r="136" spans="1:6">
      <c r="A136" t="s">
        <v>32</v>
      </c>
      <c r="D136" s="17"/>
    </row>
    <row r="137" spans="1:6">
      <c r="A137" t="s">
        <v>305</v>
      </c>
      <c r="D137" s="17"/>
    </row>
    <row r="138" spans="1:6">
      <c r="A138" t="s">
        <v>202</v>
      </c>
      <c r="D138" s="17"/>
    </row>
    <row r="139" spans="1:6">
      <c r="A139" t="s">
        <v>306</v>
      </c>
      <c r="D139" s="17"/>
    </row>
    <row r="140" spans="1:6">
      <c r="A140" t="s">
        <v>33</v>
      </c>
      <c r="D140" s="17"/>
    </row>
    <row r="141" spans="1:6">
      <c r="D141" s="17"/>
    </row>
    <row r="142" spans="1:6">
      <c r="A142" t="s">
        <v>148</v>
      </c>
      <c r="D142" s="17"/>
    </row>
    <row r="143" spans="1:6">
      <c r="A143" t="s">
        <v>149</v>
      </c>
      <c r="D143" s="17"/>
    </row>
    <row r="144" spans="1:6">
      <c r="D144" s="17"/>
    </row>
    <row r="145" spans="1:4">
      <c r="A145" t="s">
        <v>150</v>
      </c>
      <c r="D145" s="17"/>
    </row>
    <row r="146" spans="1:4">
      <c r="A146" t="s">
        <v>151</v>
      </c>
      <c r="D146" s="17"/>
    </row>
    <row r="147" spans="1:4">
      <c r="A147" t="s">
        <v>152</v>
      </c>
    </row>
    <row r="148" spans="1:4">
      <c r="A148" t="s">
        <v>153</v>
      </c>
    </row>
    <row r="149" spans="1:4">
      <c r="A149" t="s">
        <v>154</v>
      </c>
    </row>
    <row r="150" spans="1:4">
      <c r="A150" t="s">
        <v>155</v>
      </c>
    </row>
    <row r="151" spans="1:4">
      <c r="A151" t="s">
        <v>156</v>
      </c>
    </row>
    <row r="152" spans="1:4">
      <c r="A152" t="s">
        <v>157</v>
      </c>
    </row>
    <row r="153" spans="1:4">
      <c r="A153" t="s">
        <v>158</v>
      </c>
    </row>
    <row r="154" spans="1:4">
      <c r="A154" t="s">
        <v>159</v>
      </c>
    </row>
  </sheetData>
  <conditionalFormatting sqref="BX14 BP14:BU15 BW14:BW15">
    <cfRule type="cellIs" dxfId="0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9"/>
  <sheetViews>
    <sheetView workbookViewId="0"/>
  </sheetViews>
  <sheetFormatPr defaultRowHeight="15"/>
  <cols>
    <col min="1" max="9" width="9.140625" style="255"/>
    <col min="10" max="10" width="10.140625" style="255" customWidth="1"/>
    <col min="11" max="11" width="9.140625" style="4"/>
    <col min="12" max="16384" width="9.140625" style="5"/>
  </cols>
  <sheetData>
    <row r="1" spans="1:1" ht="18">
      <c r="A1" s="254" t="s">
        <v>131</v>
      </c>
    </row>
    <row r="5" spans="1:1">
      <c r="A5" s="255" t="s">
        <v>132</v>
      </c>
    </row>
    <row r="28" spans="1:1">
      <c r="A28" s="255" t="s">
        <v>136</v>
      </c>
    </row>
    <row r="41" spans="1:1">
      <c r="A41" s="255" t="s">
        <v>133</v>
      </c>
    </row>
    <row r="55" spans="1:1">
      <c r="A55" s="255" t="s">
        <v>134</v>
      </c>
    </row>
    <row r="77" spans="1:1">
      <c r="A77" s="255" t="s">
        <v>135</v>
      </c>
    </row>
    <row r="99" spans="1:1">
      <c r="A99" s="255" t="s">
        <v>137</v>
      </c>
    </row>
    <row r="109" spans="1:1">
      <c r="A109" s="255" t="s">
        <v>138</v>
      </c>
    </row>
  </sheetData>
  <sheetProtection password="C707" sheet="1" objects="1" scenarios="1"/>
  <printOptions horizontalCentered="1"/>
  <pageMargins left="0.19685039370078741" right="0.19685039370078741" top="0.49" bottom="0.31496062992125984" header="0.47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DISATL</vt:lpstr>
      <vt:lpstr>MODSPO</vt:lpstr>
      <vt:lpstr>aggiornamenti</vt:lpstr>
      <vt:lpstr>Istruzioni</vt:lpstr>
      <vt:lpstr>aggiornamenti!calendario</vt:lpstr>
      <vt:lpstr>DISATL!Print_Area</vt:lpstr>
      <vt:lpstr>Istruzioni!Print_Area</vt:lpstr>
      <vt:lpstr>MODSPO!Print_Area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Paolo</dc:creator>
  <cp:lastModifiedBy>User</cp:lastModifiedBy>
  <cp:lastPrinted>2023-10-21T20:50:02Z</cp:lastPrinted>
  <dcterms:created xsi:type="dcterms:W3CDTF">2017-06-28T06:41:31Z</dcterms:created>
  <dcterms:modified xsi:type="dcterms:W3CDTF">2023-10-27T14:32:30Z</dcterms:modified>
</cp:coreProperties>
</file>