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CicloClubEstense\Documents\DOCUMENTI DESKTOP\attività nazionale\1 Attivitaà NAZIONALE 2025\CLASSIFICHE NAZIONALI 2025\"/>
    </mc:Choice>
  </mc:AlternateContent>
  <xr:revisionPtr revIDLastSave="0" documentId="8_{07F55941-0084-439D-92DA-68FE205340AF}" xr6:coauthVersionLast="47" xr6:coauthVersionMax="47" xr10:uidLastSave="{00000000-0000-0000-0000-000000000000}"/>
  <bookViews>
    <workbookView xWindow="-120" yWindow="-120" windowWidth="19440" windowHeight="15000" firstSheet="6" activeTab="10" xr2:uid="{00000000-000D-0000-FFFF-FFFF00000000}"/>
  </bookViews>
  <sheets>
    <sheet name="Categorie" sheetId="3" r:id="rId1"/>
    <sheet name="Anagrafica" sheetId="1" r:id="rId2"/>
    <sheet name="Sheet1" sheetId="24" state="hidden" r:id="rId3"/>
    <sheet name="Lista Atleti" sheetId="25" r:id="rId4"/>
    <sheet name="Lista Partenti_Firma" sheetId="8" r:id="rId5"/>
    <sheet name="Scheda - Check Bici" sheetId="5" state="hidden" r:id="rId6"/>
    <sheet name="Premiazioni--&gt;" sheetId="9" r:id="rId7"/>
    <sheet name="Trofeo Tito Neri" sheetId="11" r:id="rId8"/>
    <sheet name="Trofeo bdc" sheetId="31" state="hidden" r:id="rId9"/>
    <sheet name="Classifica Coppa Cemes" sheetId="12" state="hidden" r:id="rId10"/>
    <sheet name="Assoluta UISP" sheetId="33" r:id="rId11"/>
    <sheet name="Classifica Categoria" sheetId="32" r:id="rId12"/>
    <sheet name="Foglio1" sheetId="35" r:id="rId13"/>
    <sheet name="Classifica Maglia UISP" sheetId="34" r:id="rId14"/>
    <sheet name="Classifica Camp. Reg. UISP" sheetId="26" state="hidden" r:id="rId15"/>
    <sheet name="Classifica BDC" sheetId="27" state="hidden" r:id="rId16"/>
    <sheet name="Verbale Premi" sheetId="29" state="hidden" r:id="rId17"/>
    <sheet name="Sheet5" sheetId="28" state="hidden" r:id="rId18"/>
    <sheet name="Etichette" sheetId="30" state="hidden" r:id="rId19"/>
    <sheet name="Verbale Premiazione" sheetId="18" state="hidden" r:id="rId20"/>
    <sheet name="Classifica Camp. UISP" sheetId="13" state="hidden" r:id="rId21"/>
    <sheet name="Classifica Categorie" sheetId="14" state="hidden" r:id="rId22"/>
    <sheet name="Lista Partenti" sheetId="7" state="hidden" r:id="rId23"/>
    <sheet name="Stampa Trofeo Città di Pisa" sheetId="2" state="hidden" r:id="rId24"/>
  </sheets>
  <definedNames>
    <definedName name="_xlnm._FilterDatabase" localSheetId="1" hidden="1">Anagrafica!$A$5:$AG$32</definedName>
    <definedName name="_xlnm._FilterDatabase" localSheetId="10" hidden="1">'Assoluta UISP'!$A$5:$S$24</definedName>
    <definedName name="_xlnm._FilterDatabase" localSheetId="15" hidden="1">'Classifica BDC'!$A$5:$Q$38</definedName>
    <definedName name="_xlnm._FilterDatabase" localSheetId="11" hidden="1">'Classifica Categoria'!$A$7:$R$10</definedName>
    <definedName name="_xlnm._FilterDatabase" localSheetId="9" hidden="1">'Classifica Coppa Cemes'!$A$7:$S$13</definedName>
    <definedName name="_xlnm._FilterDatabase" localSheetId="13" hidden="1">'Classifica Maglia UISP'!$A$7:$R$9</definedName>
    <definedName name="_xlnm._FilterDatabase" localSheetId="8" hidden="1">'Trofeo bdc'!$A$5:$T$29</definedName>
    <definedName name="_xlnm._FilterDatabase" localSheetId="7" hidden="1">'Trofeo Tito Neri'!$A$5:$S$32</definedName>
    <definedName name="_xlnm.Print_Area" localSheetId="10">'Assoluta UISP'!$C$1:$S$24</definedName>
    <definedName name="_xlnm.Print_Area" localSheetId="15">'Classifica BDC'!$A$1:$Q$40</definedName>
    <definedName name="_xlnm.Print_Area" localSheetId="14">'Classifica Camp. Reg. UISP'!$A$1:$Q$50</definedName>
    <definedName name="_xlnm.Print_Area" localSheetId="20">'Classifica Camp. UISP'!$A$1:$O$36</definedName>
    <definedName name="_xlnm.Print_Area" localSheetId="11">'Classifica Categoria'!$C$1:$R$51</definedName>
    <definedName name="_xlnm.Print_Area" localSheetId="21">'Classifica Categorie'!$A$1:$O$36</definedName>
    <definedName name="_xlnm.Print_Area" localSheetId="9">'Classifica Coppa Cemes'!$C$1:$R$58</definedName>
    <definedName name="_xlnm.Print_Area" localSheetId="13">'Classifica Maglia UISP'!$C$1:$R$43</definedName>
    <definedName name="_xlnm.Print_Area" localSheetId="18">Etichette!$A$1:$F$236</definedName>
    <definedName name="_xlnm.Print_Area" localSheetId="3">'Lista Atleti'!$B$1:$M$31</definedName>
    <definedName name="_xlnm.Print_Area" localSheetId="22">'Lista Partenti'!$A$1:$T$53</definedName>
    <definedName name="_xlnm.Print_Area" localSheetId="4">'Lista Partenti_Firma'!$B$1:$O$33</definedName>
    <definedName name="_xlnm.Print_Area" localSheetId="5">'Scheda - Check Bici'!$A$1:$P$32</definedName>
    <definedName name="_xlnm.Print_Area" localSheetId="23">'Stampa Trofeo Città di Pisa'!$A$1:$V$53</definedName>
    <definedName name="_xlnm.Print_Area" localSheetId="8">'Trofeo bdc'!$C$1:$Q$30</definedName>
    <definedName name="_xlnm.Print_Area" localSheetId="7">'Trofeo Tito Neri'!$C$1:$S$32</definedName>
    <definedName name="_xlnm.Print_Area" localSheetId="16">'Verbale Premi'!$A$1:$L$71</definedName>
    <definedName name="_xlnm.Print_Area" localSheetId="19">'Verbale Premiazione'!$A$1:$Q$28</definedName>
    <definedName name="_xlnm.Print_Titles" localSheetId="10">'Assoluta UISP'!$1:$5</definedName>
    <definedName name="_xlnm.Print_Titles" localSheetId="15">'Classifica BDC'!$1:$5</definedName>
    <definedName name="_xlnm.Print_Titles" localSheetId="14">'Classifica Camp. Reg. UISP'!$1:$4</definedName>
    <definedName name="_xlnm.Print_Titles" localSheetId="20">'Classifica Camp. UISP'!$1:$3</definedName>
    <definedName name="_xlnm.Print_Titles" localSheetId="11">'Classifica Categoria'!$1:$4</definedName>
    <definedName name="_xlnm.Print_Titles" localSheetId="21">'Classifica Categorie'!$1:$3</definedName>
    <definedName name="_xlnm.Print_Titles" localSheetId="9">'Classifica Coppa Cemes'!$1:$4</definedName>
    <definedName name="_xlnm.Print_Titles" localSheetId="13">'Classifica Maglia UISP'!$1:$4</definedName>
    <definedName name="_xlnm.Print_Titles" localSheetId="3">'Lista Atleti'!$1:$4</definedName>
    <definedName name="_xlnm.Print_Titles" localSheetId="22">'Lista Partenti'!$1:$3</definedName>
    <definedName name="_xlnm.Print_Titles" localSheetId="4">'Lista Partenti_Firma'!$1:$6</definedName>
    <definedName name="_xlnm.Print_Titles" localSheetId="23">'Stampa Trofeo Città di Pisa'!$1:$3</definedName>
    <definedName name="_xlnm.Print_Titles" localSheetId="8">'Trofeo bdc'!$1:$5</definedName>
    <definedName name="_xlnm.Print_Titles" localSheetId="7">'Trofeo Tito Neri'!$1:$5</definedName>
    <definedName name="_xlnm.Print_Titles" localSheetId="16">'Verbale Premi'!$1:$4</definedName>
    <definedName name="_xlnm.Print_Titles" localSheetId="19">'Verbale Premiazione'!$1:$3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1" l="1"/>
  <c r="Q13" i="11"/>
  <c r="L30" i="11" l="1"/>
  <c r="P17" i="35"/>
  <c r="Q17" i="35" s="1"/>
  <c r="P15" i="35"/>
  <c r="Q15" i="35" s="1"/>
  <c r="P18" i="35"/>
  <c r="Q18" i="35" s="1"/>
  <c r="P16" i="35"/>
  <c r="Q16" i="35" s="1"/>
  <c r="P19" i="35"/>
  <c r="Q19" i="35" s="1"/>
  <c r="P20" i="35"/>
  <c r="Q20" i="35" s="1"/>
  <c r="P8" i="35"/>
  <c r="P5" i="35"/>
  <c r="P7" i="35"/>
  <c r="P9" i="35"/>
  <c r="P4" i="35"/>
  <c r="D4" i="35"/>
  <c r="P3" i="35"/>
  <c r="D3" i="35"/>
  <c r="P6" i="35"/>
  <c r="D6" i="35"/>
  <c r="S13" i="11" l="1"/>
  <c r="P41" i="34" l="1"/>
  <c r="Q41" i="34" s="1"/>
  <c r="P34" i="34"/>
  <c r="Q34" i="34" s="1"/>
  <c r="P28" i="34"/>
  <c r="Q28" i="34" s="1"/>
  <c r="P20" i="34"/>
  <c r="Q20" i="34" s="1"/>
  <c r="P13" i="34"/>
  <c r="Q13" i="34" s="1"/>
  <c r="P8" i="34"/>
  <c r="Q8" i="34" s="1"/>
  <c r="O6" i="33"/>
  <c r="S6" i="33" s="1"/>
  <c r="O14" i="33"/>
  <c r="O7" i="33"/>
  <c r="S7" i="33" s="1"/>
  <c r="O9" i="33"/>
  <c r="S9" i="33" s="1"/>
  <c r="O15" i="33"/>
  <c r="S15" i="33" s="1"/>
  <c r="O13" i="33"/>
  <c r="S13" i="33" s="1"/>
  <c r="O12" i="33"/>
  <c r="S12" i="33" s="1"/>
  <c r="O16" i="33"/>
  <c r="S16" i="33" s="1"/>
  <c r="O11" i="33"/>
  <c r="S11" i="33" s="1"/>
  <c r="O22" i="33"/>
  <c r="S22" i="33" s="1"/>
  <c r="O20" i="33"/>
  <c r="S20" i="33" s="1"/>
  <c r="O21" i="33"/>
  <c r="S21" i="33" s="1"/>
  <c r="O19" i="33"/>
  <c r="S19" i="33" s="1"/>
  <c r="O18" i="33"/>
  <c r="S18" i="33" s="1"/>
  <c r="O23" i="33"/>
  <c r="S23" i="33" s="1"/>
  <c r="O10" i="33"/>
  <c r="S10" i="33" s="1"/>
  <c r="O8" i="33"/>
  <c r="S8" i="33" s="1"/>
  <c r="O24" i="33"/>
  <c r="S24" i="33" s="1"/>
  <c r="O17" i="33"/>
  <c r="S17" i="33" s="1"/>
  <c r="L24" i="33"/>
  <c r="K24" i="33"/>
  <c r="J24" i="33"/>
  <c r="I24" i="33"/>
  <c r="G24" i="33"/>
  <c r="F24" i="33"/>
  <c r="E24" i="33"/>
  <c r="B24" i="33"/>
  <c r="K8" i="33"/>
  <c r="J8" i="33"/>
  <c r="I8" i="33"/>
  <c r="G8" i="33"/>
  <c r="F8" i="33"/>
  <c r="E8" i="33"/>
  <c r="B8" i="33"/>
  <c r="K10" i="33"/>
  <c r="J10" i="33"/>
  <c r="I10" i="33"/>
  <c r="G10" i="33"/>
  <c r="F10" i="33"/>
  <c r="E10" i="33"/>
  <c r="B10" i="33"/>
  <c r="K23" i="33"/>
  <c r="J23" i="33"/>
  <c r="I23" i="33"/>
  <c r="G23" i="33"/>
  <c r="F23" i="33"/>
  <c r="E23" i="33"/>
  <c r="B23" i="33"/>
  <c r="K18" i="33"/>
  <c r="J18" i="33"/>
  <c r="I18" i="33"/>
  <c r="G18" i="33"/>
  <c r="F18" i="33"/>
  <c r="E18" i="33"/>
  <c r="B18" i="33"/>
  <c r="K19" i="33"/>
  <c r="J19" i="33"/>
  <c r="I19" i="33"/>
  <c r="G19" i="33"/>
  <c r="F19" i="33"/>
  <c r="E19" i="33"/>
  <c r="B19" i="33"/>
  <c r="K21" i="33"/>
  <c r="J21" i="33"/>
  <c r="I21" i="33"/>
  <c r="G21" i="33"/>
  <c r="F21" i="33"/>
  <c r="E21" i="33"/>
  <c r="B21" i="33"/>
  <c r="K20" i="33"/>
  <c r="J20" i="33"/>
  <c r="I20" i="33"/>
  <c r="G20" i="33"/>
  <c r="F20" i="33"/>
  <c r="E20" i="33"/>
  <c r="B20" i="33"/>
  <c r="K22" i="33"/>
  <c r="J22" i="33"/>
  <c r="I22" i="33"/>
  <c r="G22" i="33"/>
  <c r="F22" i="33"/>
  <c r="E22" i="33"/>
  <c r="B22" i="33"/>
  <c r="K11" i="33"/>
  <c r="J11" i="33"/>
  <c r="I11" i="33"/>
  <c r="G11" i="33"/>
  <c r="F11" i="33"/>
  <c r="E11" i="33"/>
  <c r="B11" i="33"/>
  <c r="K16" i="33"/>
  <c r="J16" i="33"/>
  <c r="I16" i="33"/>
  <c r="G16" i="33"/>
  <c r="F16" i="33"/>
  <c r="E16" i="33"/>
  <c r="B16" i="33"/>
  <c r="K12" i="33"/>
  <c r="J12" i="33"/>
  <c r="I12" i="33"/>
  <c r="H12" i="33"/>
  <c r="G12" i="33"/>
  <c r="F12" i="33"/>
  <c r="E12" i="33"/>
  <c r="D12" i="33"/>
  <c r="B12" i="33"/>
  <c r="K13" i="33"/>
  <c r="J13" i="33"/>
  <c r="I13" i="33"/>
  <c r="G13" i="33"/>
  <c r="F13" i="33"/>
  <c r="E13" i="33"/>
  <c r="B13" i="33"/>
  <c r="K15" i="33"/>
  <c r="J15" i="33"/>
  <c r="I15" i="33"/>
  <c r="G15" i="33"/>
  <c r="F15" i="33"/>
  <c r="E15" i="33"/>
  <c r="B15" i="33"/>
  <c r="K9" i="33"/>
  <c r="J9" i="33"/>
  <c r="I9" i="33"/>
  <c r="G9" i="33"/>
  <c r="F9" i="33"/>
  <c r="E9" i="33"/>
  <c r="B9" i="33"/>
  <c r="K7" i="33"/>
  <c r="J7" i="33"/>
  <c r="I7" i="33"/>
  <c r="G7" i="33"/>
  <c r="F7" i="33"/>
  <c r="E7" i="33"/>
  <c r="B7" i="33"/>
  <c r="S14" i="33"/>
  <c r="K14" i="33"/>
  <c r="J14" i="33"/>
  <c r="I14" i="33"/>
  <c r="G14" i="33"/>
  <c r="F14" i="33"/>
  <c r="E14" i="33"/>
  <c r="B14" i="33"/>
  <c r="K6" i="33"/>
  <c r="J6" i="33"/>
  <c r="I6" i="33"/>
  <c r="G6" i="33"/>
  <c r="F6" i="33"/>
  <c r="E6" i="33"/>
  <c r="B6" i="33"/>
  <c r="K17" i="33"/>
  <c r="J17" i="33"/>
  <c r="I17" i="33"/>
  <c r="G17" i="33"/>
  <c r="F17" i="33"/>
  <c r="E17" i="33"/>
  <c r="B17" i="33"/>
  <c r="P33" i="32"/>
  <c r="Q33" i="32" s="1"/>
  <c r="P25" i="32"/>
  <c r="P29" i="32"/>
  <c r="P27" i="32"/>
  <c r="P28" i="32"/>
  <c r="P24" i="32"/>
  <c r="P19" i="32"/>
  <c r="P18" i="32"/>
  <c r="Q30" i="11"/>
  <c r="Q9" i="11"/>
  <c r="Q11" i="11"/>
  <c r="Q29" i="11"/>
  <c r="Q14" i="11"/>
  <c r="Q23" i="11"/>
  <c r="Q24" i="11"/>
  <c r="Q27" i="11"/>
  <c r="Q25" i="11"/>
  <c r="Q28" i="11"/>
  <c r="Q6" i="11"/>
  <c r="Q31" i="11"/>
  <c r="Q20" i="11"/>
  <c r="Q15" i="11"/>
  <c r="Q26" i="11"/>
  <c r="Q17" i="11"/>
  <c r="Q32" i="11"/>
  <c r="Q19" i="11"/>
  <c r="Q22" i="11"/>
  <c r="Q10" i="11"/>
  <c r="Q8" i="11"/>
  <c r="Q18" i="11"/>
  <c r="Q7" i="11"/>
  <c r="Q12" i="11"/>
  <c r="Q21" i="11"/>
  <c r="B13" i="11"/>
  <c r="B6" i="11"/>
  <c r="B12" i="11"/>
  <c r="B6" i="35" s="1"/>
  <c r="B7" i="11"/>
  <c r="B8" i="11"/>
  <c r="B4" i="35" s="1"/>
  <c r="B32" i="11"/>
  <c r="B9" i="35" s="1"/>
  <c r="B15" i="11"/>
  <c r="B7" i="35" s="1"/>
  <c r="B9" i="11"/>
  <c r="B5" i="35" s="1"/>
  <c r="B20" i="11"/>
  <c r="B8" i="35" s="1"/>
  <c r="B28" i="11"/>
  <c r="B20" i="35" s="1"/>
  <c r="B21" i="11"/>
  <c r="B19" i="35" s="1"/>
  <c r="B14" i="11"/>
  <c r="B16" i="35" s="1"/>
  <c r="B18" i="11"/>
  <c r="B18" i="35" s="1"/>
  <c r="B10" i="11"/>
  <c r="B17" i="11"/>
  <c r="B17" i="35" s="1"/>
  <c r="B27" i="11"/>
  <c r="B24" i="11"/>
  <c r="B19" i="11"/>
  <c r="B22" i="11"/>
  <c r="B26" i="11"/>
  <c r="B23" i="11"/>
  <c r="B29" i="11"/>
  <c r="B11" i="11"/>
  <c r="B31" i="11"/>
  <c r="B25" i="11"/>
  <c r="B41" i="34" s="1"/>
  <c r="B30" i="11"/>
  <c r="B16" i="11"/>
  <c r="M33" i="8"/>
  <c r="N24" i="33" s="1"/>
  <c r="B33" i="8"/>
  <c r="M32" i="8"/>
  <c r="N20" i="33" s="1"/>
  <c r="B32" i="8"/>
  <c r="M31" i="8"/>
  <c r="B31" i="8"/>
  <c r="M30" i="8"/>
  <c r="N10" i="33" s="1"/>
  <c r="B30" i="8"/>
  <c r="M29" i="8"/>
  <c r="N23" i="33" s="1"/>
  <c r="B29" i="8"/>
  <c r="M28" i="8"/>
  <c r="N18" i="33" s="1"/>
  <c r="B28" i="8"/>
  <c r="M27" i="8"/>
  <c r="B27" i="8"/>
  <c r="M26" i="8"/>
  <c r="B26" i="8"/>
  <c r="M25" i="8"/>
  <c r="N15" i="33" s="1"/>
  <c r="B25" i="8"/>
  <c r="M24" i="8"/>
  <c r="N19" i="33" s="1"/>
  <c r="B24" i="8"/>
  <c r="M23" i="8"/>
  <c r="N21" i="33" s="1"/>
  <c r="B23" i="8"/>
  <c r="M22" i="8"/>
  <c r="N13" i="33" s="1"/>
  <c r="B22" i="8"/>
  <c r="M21" i="8"/>
  <c r="N9" i="33" s="1"/>
  <c r="B21" i="8"/>
  <c r="M20" i="8"/>
  <c r="N14" i="33" s="1"/>
  <c r="B20" i="8"/>
  <c r="M19" i="8"/>
  <c r="B19" i="8"/>
  <c r="M18" i="8"/>
  <c r="N17" i="33" s="1"/>
  <c r="B18" i="8"/>
  <c r="M17" i="8"/>
  <c r="N22" i="33" s="1"/>
  <c r="B17" i="8"/>
  <c r="M16" i="8"/>
  <c r="N16" i="33" s="1"/>
  <c r="B16" i="8"/>
  <c r="M15" i="8"/>
  <c r="N8" i="33" s="1"/>
  <c r="B15" i="8"/>
  <c r="M14" i="8"/>
  <c r="B14" i="8"/>
  <c r="M13" i="8"/>
  <c r="B13" i="8"/>
  <c r="M12" i="8"/>
  <c r="N7" i="33" s="1"/>
  <c r="B12" i="8"/>
  <c r="M11" i="8"/>
  <c r="N6" i="33" s="1"/>
  <c r="B11" i="8"/>
  <c r="M10" i="8"/>
  <c r="B10" i="8"/>
  <c r="M9" i="8"/>
  <c r="B9" i="8"/>
  <c r="M8" i="8"/>
  <c r="N11" i="33" s="1"/>
  <c r="B8" i="8"/>
  <c r="M7" i="8"/>
  <c r="N12" i="33" s="1"/>
  <c r="B7" i="8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6" i="1"/>
  <c r="C30" i="11"/>
  <c r="D8" i="34"/>
  <c r="C9" i="11"/>
  <c r="C15" i="11"/>
  <c r="D7" i="35" s="1"/>
  <c r="C27" i="11"/>
  <c r="D33" i="32" s="1"/>
  <c r="C20" i="11"/>
  <c r="D8" i="35" s="1"/>
  <c r="C29" i="11"/>
  <c r="C32" i="11"/>
  <c r="D9" i="35" s="1"/>
  <c r="C18" i="11"/>
  <c r="C24" i="11"/>
  <c r="C14" i="11"/>
  <c r="C28" i="11"/>
  <c r="C26" i="11"/>
  <c r="D13" i="34"/>
  <c r="C21" i="11"/>
  <c r="H11" i="33"/>
  <c r="D11" i="33"/>
  <c r="L32" i="8"/>
  <c r="J30" i="25"/>
  <c r="J32" i="8" s="1"/>
  <c r="I30" i="25"/>
  <c r="I32" i="8" s="1"/>
  <c r="H30" i="25"/>
  <c r="H32" i="8" s="1"/>
  <c r="F30" i="25"/>
  <c r="F32" i="8" s="1"/>
  <c r="E30" i="25"/>
  <c r="E32" i="8" s="1"/>
  <c r="D30" i="25"/>
  <c r="D32" i="8" s="1"/>
  <c r="I6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AF32" i="1"/>
  <c r="M24" i="33" s="1"/>
  <c r="AD32" i="1"/>
  <c r="V32" i="1"/>
  <c r="AF31" i="1"/>
  <c r="M20" i="33" s="1"/>
  <c r="AD31" i="1"/>
  <c r="AE31" i="1" s="1"/>
  <c r="L20" i="33" s="1"/>
  <c r="V31" i="1"/>
  <c r="AC31" i="1" s="1"/>
  <c r="AF30" i="1"/>
  <c r="AD30" i="1"/>
  <c r="AE30" i="1" s="1"/>
  <c r="V30" i="1"/>
  <c r="AC30" i="1"/>
  <c r="AF29" i="1"/>
  <c r="M10" i="33" s="1"/>
  <c r="AD29" i="1"/>
  <c r="AE29" i="1" s="1"/>
  <c r="L10" i="33" s="1"/>
  <c r="V29" i="1"/>
  <c r="AC29" i="1" s="1"/>
  <c r="AF28" i="1"/>
  <c r="M23" i="33" s="1"/>
  <c r="AD28" i="1"/>
  <c r="AE28" i="1" s="1"/>
  <c r="L23" i="33" s="1"/>
  <c r="V28" i="1"/>
  <c r="B24" i="32" l="1"/>
  <c r="B15" i="35"/>
  <c r="K30" i="25"/>
  <c r="K32" i="8" s="1"/>
  <c r="D20" i="35"/>
  <c r="D28" i="32"/>
  <c r="D16" i="35"/>
  <c r="B13" i="34"/>
  <c r="B3" i="35"/>
  <c r="D19" i="35"/>
  <c r="D27" i="32"/>
  <c r="D18" i="35"/>
  <c r="D19" i="32"/>
  <c r="D5" i="35"/>
  <c r="D28" i="34"/>
  <c r="C17" i="33"/>
  <c r="C24" i="33"/>
  <c r="Q8" i="33"/>
  <c r="Q23" i="33"/>
  <c r="Q19" i="33"/>
  <c r="Q20" i="33"/>
  <c r="Q11" i="33"/>
  <c r="Q12" i="33"/>
  <c r="Q15" i="33"/>
  <c r="Q7" i="33"/>
  <c r="C7" i="33"/>
  <c r="C6" i="33"/>
  <c r="Q6" i="33"/>
  <c r="C10" i="33"/>
  <c r="C18" i="33"/>
  <c r="C21" i="33"/>
  <c r="C22" i="33"/>
  <c r="C16" i="33"/>
  <c r="C13" i="33"/>
  <c r="C9" i="33"/>
  <c r="C20" i="33"/>
  <c r="Q17" i="33"/>
  <c r="Q24" i="33"/>
  <c r="Q10" i="33"/>
  <c r="Q18" i="33"/>
  <c r="Q21" i="33"/>
  <c r="Q22" i="33"/>
  <c r="Q16" i="33"/>
  <c r="Q13" i="33"/>
  <c r="Q9" i="33"/>
  <c r="Q14" i="33"/>
  <c r="C14" i="33"/>
  <c r="C8" i="33"/>
  <c r="C23" i="33"/>
  <c r="C19" i="33"/>
  <c r="C11" i="33"/>
  <c r="C12" i="33"/>
  <c r="C15" i="33"/>
  <c r="C17" i="11"/>
  <c r="D17" i="35" s="1"/>
  <c r="C31" i="11"/>
  <c r="C10" i="11"/>
  <c r="D15" i="35" s="1"/>
  <c r="C23" i="11"/>
  <c r="C22" i="11"/>
  <c r="C11" i="11"/>
  <c r="D34" i="34" s="1"/>
  <c r="C25" i="11"/>
  <c r="D41" i="34" s="1"/>
  <c r="AC32" i="1"/>
  <c r="AC28" i="1"/>
  <c r="D24" i="32" l="1"/>
  <c r="D20" i="34"/>
  <c r="D29" i="32"/>
  <c r="D25" i="32"/>
  <c r="H6" i="33"/>
  <c r="D6" i="33"/>
  <c r="H7" i="33" l="1"/>
  <c r="D7" i="33"/>
  <c r="H8" i="33" l="1"/>
  <c r="D8" i="33"/>
  <c r="P49" i="32"/>
  <c r="D49" i="32"/>
  <c r="P48" i="32"/>
  <c r="Q48" i="32" s="1"/>
  <c r="P44" i="32"/>
  <c r="P43" i="32"/>
  <c r="P42" i="32"/>
  <c r="P41" i="32"/>
  <c r="P40" i="32"/>
  <c r="P39" i="32"/>
  <c r="P34" i="32"/>
  <c r="Q34" i="32" s="1"/>
  <c r="P26" i="32"/>
  <c r="P15" i="32"/>
  <c r="P16" i="32"/>
  <c r="P17" i="32"/>
  <c r="P20" i="32"/>
  <c r="P14" i="32"/>
  <c r="P10" i="32"/>
  <c r="P9" i="32"/>
  <c r="P8" i="32"/>
  <c r="D8" i="32"/>
  <c r="Q32" i="12"/>
  <c r="C32" i="12" s="1"/>
  <c r="Q31" i="12"/>
  <c r="C31" i="12" s="1"/>
  <c r="P57" i="12"/>
  <c r="R56" i="12"/>
  <c r="P56" i="12"/>
  <c r="D56" i="12"/>
  <c r="P55" i="12"/>
  <c r="P54" i="12"/>
  <c r="P53" i="12"/>
  <c r="Q53" i="12" s="1"/>
  <c r="P48" i="12"/>
  <c r="P47" i="12"/>
  <c r="P46" i="12"/>
  <c r="P45" i="12"/>
  <c r="P44" i="12"/>
  <c r="P43" i="12"/>
  <c r="P42" i="12"/>
  <c r="P41" i="12"/>
  <c r="Q41" i="12" s="1"/>
  <c r="P36" i="12"/>
  <c r="Q36" i="12" s="1"/>
  <c r="P32" i="12"/>
  <c r="P31" i="12"/>
  <c r="P30" i="12"/>
  <c r="P29" i="12"/>
  <c r="P28" i="12"/>
  <c r="P27" i="12"/>
  <c r="Q27" i="12" s="1"/>
  <c r="P23" i="12"/>
  <c r="P22" i="12"/>
  <c r="P21" i="12"/>
  <c r="P20" i="12"/>
  <c r="P19" i="12"/>
  <c r="R18" i="12"/>
  <c r="P18" i="12"/>
  <c r="D18" i="12"/>
  <c r="R17" i="12"/>
  <c r="P17" i="12"/>
  <c r="Q17" i="12" s="1"/>
  <c r="D17" i="12"/>
  <c r="R13" i="12"/>
  <c r="P13" i="12"/>
  <c r="D13" i="12"/>
  <c r="P12" i="12"/>
  <c r="P11" i="12"/>
  <c r="R10" i="12"/>
  <c r="P10" i="12"/>
  <c r="D10" i="12"/>
  <c r="P9" i="12"/>
  <c r="R8" i="12"/>
  <c r="P8" i="12"/>
  <c r="Q8" i="12" s="1"/>
  <c r="D8" i="12"/>
  <c r="Q9" i="31"/>
  <c r="Q14" i="31"/>
  <c r="Q23" i="31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V27" i="31" s="1"/>
  <c r="V28" i="31" s="1"/>
  <c r="O6" i="31"/>
  <c r="P6" i="31" s="1"/>
  <c r="C28" i="31"/>
  <c r="C29" i="31"/>
  <c r="S7" i="11"/>
  <c r="R13" i="34" s="1"/>
  <c r="S26" i="11"/>
  <c r="S28" i="11"/>
  <c r="S12" i="11"/>
  <c r="R14" i="32" s="1"/>
  <c r="S14" i="11"/>
  <c r="S24" i="11"/>
  <c r="S18" i="11"/>
  <c r="R18" i="35" s="1"/>
  <c r="S32" i="11"/>
  <c r="S29" i="11"/>
  <c r="S20" i="11"/>
  <c r="S6" i="11"/>
  <c r="S10" i="11"/>
  <c r="R15" i="35" s="1"/>
  <c r="S27" i="11"/>
  <c r="S19" i="11"/>
  <c r="S8" i="11"/>
  <c r="S23" i="11"/>
  <c r="S15" i="11"/>
  <c r="R18" i="32" s="1"/>
  <c r="R9" i="12"/>
  <c r="S17" i="11"/>
  <c r="R17" i="35" s="1"/>
  <c r="S22" i="11"/>
  <c r="S9" i="11"/>
  <c r="S11" i="11"/>
  <c r="S31" i="11"/>
  <c r="S25" i="11"/>
  <c r="S16" i="11"/>
  <c r="S30" i="11"/>
  <c r="R45" i="32" s="1"/>
  <c r="S21" i="11"/>
  <c r="R19" i="35" s="1"/>
  <c r="U29" i="31"/>
  <c r="N29" i="31"/>
  <c r="K29" i="31"/>
  <c r="J29" i="31"/>
  <c r="I29" i="31"/>
  <c r="G29" i="31"/>
  <c r="F29" i="31"/>
  <c r="E29" i="31"/>
  <c r="B29" i="31"/>
  <c r="U28" i="31"/>
  <c r="N28" i="31"/>
  <c r="M28" i="31"/>
  <c r="L28" i="31"/>
  <c r="K28" i="31"/>
  <c r="J28" i="31"/>
  <c r="I28" i="31"/>
  <c r="H28" i="31"/>
  <c r="G28" i="31"/>
  <c r="F28" i="31"/>
  <c r="E28" i="31"/>
  <c r="D28" i="31"/>
  <c r="B28" i="31"/>
  <c r="N27" i="31"/>
  <c r="K27" i="31"/>
  <c r="J27" i="31"/>
  <c r="I27" i="31"/>
  <c r="G27" i="31"/>
  <c r="F27" i="31"/>
  <c r="E27" i="31"/>
  <c r="B27" i="31"/>
  <c r="N26" i="31"/>
  <c r="K26" i="31"/>
  <c r="J26" i="31"/>
  <c r="I26" i="31"/>
  <c r="G26" i="31"/>
  <c r="F26" i="31"/>
  <c r="E26" i="31"/>
  <c r="B26" i="31"/>
  <c r="N25" i="31"/>
  <c r="K25" i="31"/>
  <c r="J25" i="31"/>
  <c r="I25" i="31"/>
  <c r="G25" i="31"/>
  <c r="F25" i="31"/>
  <c r="E25" i="31"/>
  <c r="B25" i="31"/>
  <c r="N24" i="31"/>
  <c r="K24" i="31"/>
  <c r="J24" i="31"/>
  <c r="I24" i="31"/>
  <c r="G24" i="31"/>
  <c r="F24" i="31"/>
  <c r="E24" i="31"/>
  <c r="D24" i="31"/>
  <c r="B24" i="31"/>
  <c r="N23" i="31"/>
  <c r="M23" i="31"/>
  <c r="L23" i="31"/>
  <c r="K23" i="31"/>
  <c r="J23" i="31"/>
  <c r="I23" i="31"/>
  <c r="H23" i="31"/>
  <c r="G23" i="31"/>
  <c r="F23" i="31"/>
  <c r="E23" i="31"/>
  <c r="D23" i="31"/>
  <c r="B23" i="31"/>
  <c r="N22" i="31"/>
  <c r="K22" i="31"/>
  <c r="J22" i="31"/>
  <c r="I22" i="31"/>
  <c r="G22" i="31"/>
  <c r="F22" i="31"/>
  <c r="E22" i="31"/>
  <c r="B22" i="31"/>
  <c r="N21" i="31"/>
  <c r="K21" i="31"/>
  <c r="J21" i="31"/>
  <c r="I21" i="31"/>
  <c r="G21" i="31"/>
  <c r="F21" i="31"/>
  <c r="E21" i="31"/>
  <c r="D21" i="31"/>
  <c r="B21" i="31"/>
  <c r="N20" i="31"/>
  <c r="K20" i="31"/>
  <c r="J20" i="31"/>
  <c r="I20" i="31"/>
  <c r="G20" i="31"/>
  <c r="F20" i="31"/>
  <c r="E20" i="31"/>
  <c r="B20" i="31"/>
  <c r="N19" i="31"/>
  <c r="K19" i="31"/>
  <c r="J19" i="31"/>
  <c r="I19" i="31"/>
  <c r="G19" i="31"/>
  <c r="F19" i="31"/>
  <c r="E19" i="31"/>
  <c r="B19" i="31"/>
  <c r="N18" i="31"/>
  <c r="K18" i="31"/>
  <c r="J18" i="31"/>
  <c r="I18" i="31"/>
  <c r="G18" i="31"/>
  <c r="F18" i="31"/>
  <c r="E18" i="31"/>
  <c r="B18" i="31"/>
  <c r="N17" i="31"/>
  <c r="K17" i="31"/>
  <c r="J17" i="31"/>
  <c r="I17" i="31"/>
  <c r="G17" i="31"/>
  <c r="F17" i="31"/>
  <c r="E17" i="31"/>
  <c r="B17" i="31"/>
  <c r="N16" i="31"/>
  <c r="K16" i="31"/>
  <c r="J16" i="31"/>
  <c r="I16" i="31"/>
  <c r="G16" i="31"/>
  <c r="F16" i="31"/>
  <c r="E16" i="31"/>
  <c r="D16" i="31"/>
  <c r="B16" i="31"/>
  <c r="N15" i="31"/>
  <c r="K15" i="31"/>
  <c r="J15" i="31"/>
  <c r="I15" i="31"/>
  <c r="G15" i="31"/>
  <c r="F15" i="31"/>
  <c r="E15" i="31"/>
  <c r="D15" i="31"/>
  <c r="B15" i="31"/>
  <c r="N14" i="31"/>
  <c r="M14" i="31"/>
  <c r="L14" i="31"/>
  <c r="K14" i="31"/>
  <c r="J14" i="31"/>
  <c r="I14" i="31"/>
  <c r="H14" i="31"/>
  <c r="G14" i="31"/>
  <c r="F14" i="31"/>
  <c r="E14" i="31"/>
  <c r="D14" i="31"/>
  <c r="B14" i="31"/>
  <c r="N13" i="31"/>
  <c r="K13" i="31"/>
  <c r="J13" i="31"/>
  <c r="I13" i="31"/>
  <c r="G13" i="31"/>
  <c r="F13" i="31"/>
  <c r="E13" i="31"/>
  <c r="D13" i="31"/>
  <c r="B13" i="31"/>
  <c r="N12" i="31"/>
  <c r="K12" i="31"/>
  <c r="J12" i="31"/>
  <c r="I12" i="31"/>
  <c r="G12" i="31"/>
  <c r="F12" i="31"/>
  <c r="E12" i="31"/>
  <c r="B12" i="31"/>
  <c r="N11" i="31"/>
  <c r="K11" i="31"/>
  <c r="J11" i="31"/>
  <c r="I11" i="31"/>
  <c r="G11" i="31"/>
  <c r="F11" i="31"/>
  <c r="E11" i="31"/>
  <c r="B11" i="31"/>
  <c r="N10" i="31"/>
  <c r="K10" i="31"/>
  <c r="J10" i="31"/>
  <c r="I10" i="31"/>
  <c r="G10" i="31"/>
  <c r="F10" i="31"/>
  <c r="E10" i="31"/>
  <c r="D10" i="31"/>
  <c r="B10" i="31"/>
  <c r="N9" i="31"/>
  <c r="M9" i="31"/>
  <c r="L9" i="31"/>
  <c r="K9" i="31"/>
  <c r="J9" i="31"/>
  <c r="I9" i="31"/>
  <c r="H9" i="31"/>
  <c r="G9" i="31"/>
  <c r="F9" i="31"/>
  <c r="E9" i="31"/>
  <c r="D9" i="31"/>
  <c r="B9" i="31"/>
  <c r="N8" i="31"/>
  <c r="K8" i="31"/>
  <c r="J8" i="31"/>
  <c r="I8" i="31"/>
  <c r="G8" i="31"/>
  <c r="F8" i="31"/>
  <c r="E8" i="31"/>
  <c r="D8" i="31"/>
  <c r="B8" i="31"/>
  <c r="N7" i="31"/>
  <c r="K7" i="31"/>
  <c r="J7" i="31"/>
  <c r="I7" i="31"/>
  <c r="G7" i="31"/>
  <c r="F7" i="31"/>
  <c r="E7" i="31"/>
  <c r="B7" i="31"/>
  <c r="N6" i="31"/>
  <c r="K6" i="31"/>
  <c r="J6" i="31"/>
  <c r="I6" i="31"/>
  <c r="G6" i="31"/>
  <c r="F6" i="31"/>
  <c r="E6" i="31"/>
  <c r="B6" i="31"/>
  <c r="H24" i="31"/>
  <c r="H10" i="31"/>
  <c r="H13" i="31"/>
  <c r="R28" i="32" l="1"/>
  <c r="R16" i="35"/>
  <c r="Q39" i="32"/>
  <c r="Q45" i="32"/>
  <c r="R20" i="34"/>
  <c r="R20" i="35"/>
  <c r="R28" i="34"/>
  <c r="Q8" i="32"/>
  <c r="Q19" i="32"/>
  <c r="Q18" i="32"/>
  <c r="Q14" i="32"/>
  <c r="Q17" i="32"/>
  <c r="Q15" i="32"/>
  <c r="Q20" i="32"/>
  <c r="Q16" i="32"/>
  <c r="R23" i="12"/>
  <c r="R49" i="32"/>
  <c r="R41" i="34"/>
  <c r="R48" i="32"/>
  <c r="R34" i="34"/>
  <c r="R29" i="32"/>
  <c r="R25" i="32"/>
  <c r="R27" i="32"/>
  <c r="R19" i="32"/>
  <c r="R10" i="32"/>
  <c r="R8" i="32"/>
  <c r="R8" i="34"/>
  <c r="H16" i="33"/>
  <c r="Q10" i="32"/>
  <c r="C27" i="27"/>
  <c r="D16" i="33"/>
  <c r="R44" i="12"/>
  <c r="R24" i="32"/>
  <c r="R20" i="32"/>
  <c r="R33" i="32"/>
  <c r="Q40" i="32"/>
  <c r="Q9" i="32"/>
  <c r="Q42" i="32"/>
  <c r="Q44" i="32"/>
  <c r="Q26" i="32"/>
  <c r="Q27" i="32"/>
  <c r="Q29" i="32"/>
  <c r="Q24" i="32"/>
  <c r="Q25" i="32"/>
  <c r="Q28" i="32"/>
  <c r="Q41" i="32"/>
  <c r="Q43" i="32"/>
  <c r="Q49" i="32"/>
  <c r="R27" i="12"/>
  <c r="Q20" i="31"/>
  <c r="R20" i="12"/>
  <c r="R48" i="12"/>
  <c r="R30" i="12"/>
  <c r="R41" i="12"/>
  <c r="R31" i="12"/>
  <c r="R40" i="32"/>
  <c r="R55" i="12"/>
  <c r="R16" i="32"/>
  <c r="R26" i="32"/>
  <c r="R44" i="32"/>
  <c r="R54" i="12"/>
  <c r="R42" i="12"/>
  <c r="R34" i="32"/>
  <c r="R32" i="12"/>
  <c r="R22" i="12"/>
  <c r="R29" i="12"/>
  <c r="R42" i="32"/>
  <c r="R46" i="12"/>
  <c r="Q27" i="31"/>
  <c r="Q25" i="31"/>
  <c r="Q21" i="31"/>
  <c r="Q19" i="31"/>
  <c r="Q17" i="31"/>
  <c r="Q15" i="31"/>
  <c r="Q13" i="31"/>
  <c r="Q11" i="31"/>
  <c r="Q7" i="31"/>
  <c r="R11" i="12"/>
  <c r="R12" i="12"/>
  <c r="R57" i="12"/>
  <c r="R9" i="32"/>
  <c r="R17" i="32"/>
  <c r="R15" i="32"/>
  <c r="R39" i="32"/>
  <c r="R41" i="32"/>
  <c r="R43" i="32"/>
  <c r="Q6" i="31"/>
  <c r="Q26" i="31"/>
  <c r="Q24" i="31"/>
  <c r="Q22" i="31"/>
  <c r="Q18" i="31"/>
  <c r="Q16" i="31"/>
  <c r="Q12" i="31"/>
  <c r="Q10" i="31"/>
  <c r="Q8" i="31"/>
  <c r="R19" i="12"/>
  <c r="R21" i="12"/>
  <c r="R28" i="12"/>
  <c r="R36" i="12"/>
  <c r="R43" i="12"/>
  <c r="R45" i="12"/>
  <c r="R47" i="12"/>
  <c r="R53" i="12"/>
  <c r="H27" i="31"/>
  <c r="H21" i="31"/>
  <c r="H8" i="31"/>
  <c r="H15" i="31"/>
  <c r="H16" i="31"/>
  <c r="P25" i="31"/>
  <c r="P23" i="31"/>
  <c r="P21" i="31"/>
  <c r="P19" i="31"/>
  <c r="P17" i="31"/>
  <c r="P15" i="31"/>
  <c r="P13" i="31"/>
  <c r="P11" i="31"/>
  <c r="P9" i="31"/>
  <c r="P7" i="31"/>
  <c r="P26" i="31"/>
  <c r="P24" i="31"/>
  <c r="P22" i="31"/>
  <c r="P20" i="31"/>
  <c r="P18" i="31"/>
  <c r="P16" i="31"/>
  <c r="P14" i="31"/>
  <c r="P12" i="31"/>
  <c r="P10" i="31"/>
  <c r="P8" i="31"/>
  <c r="Q42" i="12"/>
  <c r="P27" i="31"/>
  <c r="Q9" i="12"/>
  <c r="Q10" i="12"/>
  <c r="Q11" i="12"/>
  <c r="Q12" i="12"/>
  <c r="Q18" i="12"/>
  <c r="Q19" i="12"/>
  <c r="Q21" i="12"/>
  <c r="Q28" i="12"/>
  <c r="Q29" i="12"/>
  <c r="Q30" i="12"/>
  <c r="Q43" i="12"/>
  <c r="Q44" i="12"/>
  <c r="Q45" i="12"/>
  <c r="Q46" i="12"/>
  <c r="Q47" i="12"/>
  <c r="Q48" i="12"/>
  <c r="Q54" i="12"/>
  <c r="Q55" i="12"/>
  <c r="Q56" i="12"/>
  <c r="Q57" i="12"/>
  <c r="Q20" i="12"/>
  <c r="T20" i="31"/>
  <c r="U20" i="31" s="1"/>
  <c r="T22" i="31"/>
  <c r="U22" i="31" s="1"/>
  <c r="T11" i="31"/>
  <c r="U11" i="31" s="1"/>
  <c r="T23" i="31"/>
  <c r="U23" i="31" s="1"/>
  <c r="T12" i="31"/>
  <c r="U12" i="31" s="1"/>
  <c r="T25" i="31"/>
  <c r="U25" i="31" s="1"/>
  <c r="T26" i="31"/>
  <c r="U26" i="31" s="1"/>
  <c r="T27" i="31"/>
  <c r="U27" i="31" s="1"/>
  <c r="T16" i="31"/>
  <c r="U16" i="31" s="1"/>
  <c r="T17" i="31"/>
  <c r="U17" i="31" s="1"/>
  <c r="T18" i="31"/>
  <c r="U18" i="31" s="1"/>
  <c r="T7" i="31"/>
  <c r="U7" i="31" s="1"/>
  <c r="T19" i="31"/>
  <c r="U19" i="31" s="1"/>
  <c r="T9" i="31"/>
  <c r="U9" i="31" s="1"/>
  <c r="T21" i="31"/>
  <c r="U21" i="31" s="1"/>
  <c r="T10" i="31"/>
  <c r="U10" i="31" s="1"/>
  <c r="T24" i="31"/>
  <c r="U24" i="31" s="1"/>
  <c r="T13" i="31"/>
  <c r="U13" i="31" s="1"/>
  <c r="T14" i="31"/>
  <c r="U14" i="31" s="1"/>
  <c r="T15" i="31"/>
  <c r="U15" i="31" s="1"/>
  <c r="T6" i="31"/>
  <c r="U6" i="31" s="1"/>
  <c r="T8" i="31"/>
  <c r="U8" i="31" s="1"/>
  <c r="C26" i="31"/>
  <c r="C25" i="31"/>
  <c r="C20" i="31"/>
  <c r="D231" i="30"/>
  <c r="E229" i="30"/>
  <c r="D229" i="30"/>
  <c r="C229" i="30"/>
  <c r="B229" i="30"/>
  <c r="E228" i="30"/>
  <c r="D228" i="30"/>
  <c r="C228" i="30"/>
  <c r="B228" i="30"/>
  <c r="D224" i="30"/>
  <c r="E222" i="30"/>
  <c r="D222" i="30"/>
  <c r="C222" i="30"/>
  <c r="B222" i="30"/>
  <c r="E221" i="30"/>
  <c r="D221" i="30"/>
  <c r="C221" i="30"/>
  <c r="B221" i="30"/>
  <c r="D217" i="30"/>
  <c r="E215" i="30"/>
  <c r="D215" i="30"/>
  <c r="C215" i="30"/>
  <c r="B215" i="30"/>
  <c r="E214" i="30"/>
  <c r="D214" i="30"/>
  <c r="C214" i="30"/>
  <c r="B214" i="30"/>
  <c r="D210" i="30"/>
  <c r="E208" i="30"/>
  <c r="D208" i="30"/>
  <c r="C208" i="30"/>
  <c r="B208" i="30"/>
  <c r="E207" i="30"/>
  <c r="D207" i="30"/>
  <c r="C207" i="30"/>
  <c r="B207" i="30"/>
  <c r="D203" i="30"/>
  <c r="E201" i="30"/>
  <c r="D201" i="30"/>
  <c r="C201" i="30"/>
  <c r="B201" i="30"/>
  <c r="E200" i="30"/>
  <c r="D200" i="30"/>
  <c r="C200" i="30"/>
  <c r="B200" i="30"/>
  <c r="D196" i="30"/>
  <c r="E194" i="30"/>
  <c r="D194" i="30"/>
  <c r="C194" i="30"/>
  <c r="B194" i="30"/>
  <c r="E193" i="30"/>
  <c r="D193" i="30"/>
  <c r="C193" i="30"/>
  <c r="B193" i="30"/>
  <c r="D189" i="30"/>
  <c r="E187" i="30"/>
  <c r="D187" i="30"/>
  <c r="C187" i="30"/>
  <c r="E186" i="30"/>
  <c r="D186" i="30"/>
  <c r="C186" i="30"/>
  <c r="D182" i="30"/>
  <c r="E180" i="30"/>
  <c r="D180" i="30"/>
  <c r="C180" i="30"/>
  <c r="E179" i="30"/>
  <c r="D179" i="30"/>
  <c r="C179" i="30"/>
  <c r="D175" i="30"/>
  <c r="E173" i="30"/>
  <c r="D173" i="30"/>
  <c r="C173" i="30"/>
  <c r="E172" i="30"/>
  <c r="D172" i="30"/>
  <c r="C172" i="30"/>
  <c r="D168" i="30"/>
  <c r="E166" i="30"/>
  <c r="D166" i="30"/>
  <c r="C166" i="30"/>
  <c r="E165" i="30"/>
  <c r="D165" i="30"/>
  <c r="C165" i="30"/>
  <c r="D161" i="30"/>
  <c r="E159" i="30"/>
  <c r="D159" i="30"/>
  <c r="C159" i="30"/>
  <c r="E158" i="30"/>
  <c r="D158" i="30"/>
  <c r="C158" i="30"/>
  <c r="D154" i="30"/>
  <c r="E152" i="30"/>
  <c r="D152" i="30"/>
  <c r="C152" i="30"/>
  <c r="E151" i="30"/>
  <c r="D151" i="30"/>
  <c r="C151" i="30"/>
  <c r="D147" i="30"/>
  <c r="E145" i="30"/>
  <c r="D145" i="30"/>
  <c r="C145" i="30"/>
  <c r="E144" i="30"/>
  <c r="D144" i="30"/>
  <c r="C144" i="30"/>
  <c r="D140" i="30"/>
  <c r="E138" i="30"/>
  <c r="D138" i="30"/>
  <c r="C138" i="30"/>
  <c r="E137" i="30"/>
  <c r="D137" i="30"/>
  <c r="C137" i="30"/>
  <c r="D133" i="30"/>
  <c r="E131" i="30"/>
  <c r="D131" i="30"/>
  <c r="C131" i="30"/>
  <c r="E130" i="30"/>
  <c r="D130" i="30"/>
  <c r="C130" i="30"/>
  <c r="D126" i="30"/>
  <c r="E124" i="30"/>
  <c r="D124" i="30"/>
  <c r="C124" i="30"/>
  <c r="E123" i="30"/>
  <c r="D123" i="30"/>
  <c r="C123" i="30"/>
  <c r="D119" i="30"/>
  <c r="E117" i="30"/>
  <c r="D117" i="30"/>
  <c r="C117" i="30"/>
  <c r="E116" i="30"/>
  <c r="D116" i="30"/>
  <c r="C116" i="30"/>
  <c r="D112" i="30"/>
  <c r="E110" i="30"/>
  <c r="D110" i="30"/>
  <c r="C110" i="30"/>
  <c r="E109" i="30"/>
  <c r="D109" i="30"/>
  <c r="C109" i="30"/>
  <c r="D105" i="30"/>
  <c r="E103" i="30"/>
  <c r="D103" i="30"/>
  <c r="C103" i="30"/>
  <c r="E102" i="30"/>
  <c r="D102" i="30"/>
  <c r="C102" i="30"/>
  <c r="D98" i="30"/>
  <c r="E96" i="30"/>
  <c r="D96" i="30"/>
  <c r="C96" i="30"/>
  <c r="E95" i="30"/>
  <c r="D95" i="30"/>
  <c r="C95" i="30"/>
  <c r="D91" i="30"/>
  <c r="E89" i="30"/>
  <c r="D89" i="30"/>
  <c r="C89" i="30"/>
  <c r="E88" i="30"/>
  <c r="D88" i="30"/>
  <c r="C88" i="30"/>
  <c r="D84" i="30"/>
  <c r="E82" i="30"/>
  <c r="D82" i="30"/>
  <c r="C82" i="30"/>
  <c r="E81" i="30"/>
  <c r="D81" i="30"/>
  <c r="C81" i="30"/>
  <c r="D77" i="30"/>
  <c r="E75" i="30"/>
  <c r="D75" i="30"/>
  <c r="C75" i="30"/>
  <c r="B75" i="30"/>
  <c r="E74" i="30"/>
  <c r="D74" i="30"/>
  <c r="C74" i="30"/>
  <c r="B74" i="30"/>
  <c r="D70" i="30"/>
  <c r="E68" i="30"/>
  <c r="D68" i="30"/>
  <c r="C68" i="30"/>
  <c r="B68" i="30"/>
  <c r="E67" i="30"/>
  <c r="D67" i="30"/>
  <c r="C67" i="30"/>
  <c r="B67" i="30"/>
  <c r="D63" i="30"/>
  <c r="E61" i="30"/>
  <c r="D61" i="30"/>
  <c r="C61" i="30"/>
  <c r="B61" i="30"/>
  <c r="E60" i="30"/>
  <c r="D60" i="30"/>
  <c r="C60" i="30"/>
  <c r="B60" i="30"/>
  <c r="D56" i="30"/>
  <c r="E54" i="30"/>
  <c r="D54" i="30"/>
  <c r="C54" i="30"/>
  <c r="B54" i="30"/>
  <c r="E53" i="30"/>
  <c r="D53" i="30"/>
  <c r="C53" i="30"/>
  <c r="B53" i="30"/>
  <c r="D49" i="30"/>
  <c r="E47" i="30"/>
  <c r="D47" i="30"/>
  <c r="C47" i="30"/>
  <c r="B47" i="30"/>
  <c r="E46" i="30"/>
  <c r="D46" i="30"/>
  <c r="C46" i="30"/>
  <c r="B46" i="30"/>
  <c r="D42" i="30"/>
  <c r="E40" i="30"/>
  <c r="D40" i="30"/>
  <c r="C40" i="30"/>
  <c r="B40" i="30"/>
  <c r="E39" i="30"/>
  <c r="D39" i="30"/>
  <c r="C39" i="30"/>
  <c r="B39" i="30"/>
  <c r="D35" i="30"/>
  <c r="E33" i="30"/>
  <c r="D33" i="30"/>
  <c r="C33" i="30"/>
  <c r="B33" i="30"/>
  <c r="E32" i="30"/>
  <c r="D32" i="30"/>
  <c r="C32" i="30"/>
  <c r="B32" i="30"/>
  <c r="D28" i="30"/>
  <c r="E26" i="30"/>
  <c r="D26" i="30"/>
  <c r="C26" i="30"/>
  <c r="B26" i="30"/>
  <c r="E25" i="30"/>
  <c r="D25" i="30"/>
  <c r="C25" i="30"/>
  <c r="B25" i="30"/>
  <c r="D21" i="30"/>
  <c r="E19" i="30"/>
  <c r="D19" i="30"/>
  <c r="C19" i="30"/>
  <c r="B19" i="30"/>
  <c r="E18" i="30"/>
  <c r="D18" i="30"/>
  <c r="C18" i="30"/>
  <c r="B18" i="30"/>
  <c r="D14" i="30"/>
  <c r="E12" i="30"/>
  <c r="D12" i="30"/>
  <c r="C12" i="30"/>
  <c r="B12" i="30"/>
  <c r="E11" i="30"/>
  <c r="D11" i="30"/>
  <c r="C11" i="30"/>
  <c r="B11" i="30"/>
  <c r="D7" i="30"/>
  <c r="E5" i="30"/>
  <c r="E4" i="30"/>
  <c r="D4" i="30"/>
  <c r="D5" i="30"/>
  <c r="C5" i="30"/>
  <c r="C4" i="30"/>
  <c r="B5" i="30"/>
  <c r="B4" i="30"/>
  <c r="M38" i="27"/>
  <c r="J38" i="27"/>
  <c r="I38" i="27"/>
  <c r="H38" i="27"/>
  <c r="F38" i="27"/>
  <c r="E38" i="27"/>
  <c r="D38" i="27"/>
  <c r="B38" i="27"/>
  <c r="M37" i="27"/>
  <c r="J37" i="27"/>
  <c r="I37" i="27"/>
  <c r="H37" i="27"/>
  <c r="F37" i="27"/>
  <c r="E37" i="27"/>
  <c r="D37" i="27"/>
  <c r="B37" i="27"/>
  <c r="M36" i="27"/>
  <c r="J36" i="27"/>
  <c r="I36" i="27"/>
  <c r="H36" i="27"/>
  <c r="F36" i="27"/>
  <c r="E36" i="27"/>
  <c r="D36" i="27"/>
  <c r="B36" i="27"/>
  <c r="M35" i="27"/>
  <c r="J35" i="27"/>
  <c r="I35" i="27"/>
  <c r="H35" i="27"/>
  <c r="G35" i="27"/>
  <c r="F35" i="27"/>
  <c r="E35" i="27"/>
  <c r="D35" i="27"/>
  <c r="C35" i="27"/>
  <c r="B35" i="27"/>
  <c r="M34" i="27"/>
  <c r="J34" i="27"/>
  <c r="I34" i="27"/>
  <c r="H34" i="27"/>
  <c r="G34" i="27"/>
  <c r="F34" i="27"/>
  <c r="E34" i="27"/>
  <c r="D34" i="27"/>
  <c r="C34" i="27"/>
  <c r="B34" i="27"/>
  <c r="M33" i="27"/>
  <c r="J33" i="27"/>
  <c r="I33" i="27"/>
  <c r="H33" i="27"/>
  <c r="F33" i="27"/>
  <c r="E33" i="27"/>
  <c r="D33" i="27"/>
  <c r="B33" i="27"/>
  <c r="M32" i="27"/>
  <c r="J32" i="27"/>
  <c r="I32" i="27"/>
  <c r="H32" i="27"/>
  <c r="F32" i="27"/>
  <c r="E32" i="27"/>
  <c r="D32" i="27"/>
  <c r="B32" i="27"/>
  <c r="M31" i="27"/>
  <c r="J31" i="27"/>
  <c r="I31" i="27"/>
  <c r="H31" i="27"/>
  <c r="G31" i="27"/>
  <c r="F31" i="27"/>
  <c r="E31" i="27"/>
  <c r="D31" i="27"/>
  <c r="C31" i="27"/>
  <c r="B31" i="27"/>
  <c r="M30" i="27"/>
  <c r="J30" i="27"/>
  <c r="I30" i="27"/>
  <c r="H30" i="27"/>
  <c r="G30" i="27"/>
  <c r="F30" i="27"/>
  <c r="E30" i="27"/>
  <c r="D30" i="27"/>
  <c r="C30" i="27"/>
  <c r="B30" i="27"/>
  <c r="M29" i="27"/>
  <c r="J29" i="27"/>
  <c r="I29" i="27"/>
  <c r="H29" i="27"/>
  <c r="G29" i="27"/>
  <c r="F29" i="27"/>
  <c r="E29" i="27"/>
  <c r="D29" i="27"/>
  <c r="C29" i="27"/>
  <c r="B29" i="27"/>
  <c r="M28" i="27"/>
  <c r="J28" i="27"/>
  <c r="I28" i="27"/>
  <c r="H28" i="27"/>
  <c r="G28" i="27"/>
  <c r="F28" i="27"/>
  <c r="E28" i="27"/>
  <c r="D28" i="27"/>
  <c r="C28" i="27"/>
  <c r="B28" i="27"/>
  <c r="M27" i="27"/>
  <c r="J27" i="27"/>
  <c r="I27" i="27"/>
  <c r="H27" i="27"/>
  <c r="G27" i="27"/>
  <c r="F27" i="27"/>
  <c r="E27" i="27"/>
  <c r="D27" i="27"/>
  <c r="B27" i="27"/>
  <c r="M26" i="27"/>
  <c r="J26" i="27"/>
  <c r="I26" i="27"/>
  <c r="H26" i="27"/>
  <c r="F26" i="27"/>
  <c r="E26" i="27"/>
  <c r="D26" i="27"/>
  <c r="B26" i="27"/>
  <c r="M25" i="27"/>
  <c r="J25" i="27"/>
  <c r="I25" i="27"/>
  <c r="H25" i="27"/>
  <c r="G25" i="27"/>
  <c r="F25" i="27"/>
  <c r="E25" i="27"/>
  <c r="D25" i="27"/>
  <c r="C25" i="27"/>
  <c r="B25" i="27"/>
  <c r="M24" i="27"/>
  <c r="J24" i="27"/>
  <c r="I24" i="27"/>
  <c r="H24" i="27"/>
  <c r="F24" i="27"/>
  <c r="E24" i="27"/>
  <c r="D24" i="27"/>
  <c r="B24" i="27"/>
  <c r="M23" i="27"/>
  <c r="J23" i="27"/>
  <c r="I23" i="27"/>
  <c r="H23" i="27"/>
  <c r="G23" i="27"/>
  <c r="F23" i="27"/>
  <c r="E23" i="27"/>
  <c r="D23" i="27"/>
  <c r="C23" i="27"/>
  <c r="B23" i="27"/>
  <c r="M22" i="27"/>
  <c r="J22" i="27"/>
  <c r="I22" i="27"/>
  <c r="H22" i="27"/>
  <c r="G22" i="27"/>
  <c r="F22" i="27"/>
  <c r="E22" i="27"/>
  <c r="D22" i="27"/>
  <c r="C22" i="27"/>
  <c r="B22" i="27"/>
  <c r="M21" i="27"/>
  <c r="J21" i="27"/>
  <c r="I21" i="27"/>
  <c r="H21" i="27"/>
  <c r="G21" i="27"/>
  <c r="F21" i="27"/>
  <c r="E21" i="27"/>
  <c r="D21" i="27"/>
  <c r="C21" i="27"/>
  <c r="B21" i="27"/>
  <c r="M20" i="27"/>
  <c r="J20" i="27"/>
  <c r="I20" i="27"/>
  <c r="H20" i="27"/>
  <c r="G20" i="27"/>
  <c r="F20" i="27"/>
  <c r="E20" i="27"/>
  <c r="D20" i="27"/>
  <c r="C20" i="27"/>
  <c r="B20" i="27"/>
  <c r="M19" i="27"/>
  <c r="J19" i="27"/>
  <c r="I19" i="27"/>
  <c r="H19" i="27"/>
  <c r="F19" i="27"/>
  <c r="E19" i="27"/>
  <c r="D19" i="27"/>
  <c r="B19" i="27"/>
  <c r="M18" i="27"/>
  <c r="J18" i="27"/>
  <c r="I18" i="27"/>
  <c r="H18" i="27"/>
  <c r="F18" i="27"/>
  <c r="E18" i="27"/>
  <c r="D18" i="27"/>
  <c r="B18" i="27"/>
  <c r="M17" i="27"/>
  <c r="J17" i="27"/>
  <c r="I17" i="27"/>
  <c r="H17" i="27"/>
  <c r="F17" i="27"/>
  <c r="E17" i="27"/>
  <c r="D17" i="27"/>
  <c r="B17" i="27"/>
  <c r="M16" i="27"/>
  <c r="J16" i="27"/>
  <c r="I16" i="27"/>
  <c r="H16" i="27"/>
  <c r="F16" i="27"/>
  <c r="E16" i="27"/>
  <c r="D16" i="27"/>
  <c r="B16" i="27"/>
  <c r="M15" i="27"/>
  <c r="J15" i="27"/>
  <c r="I15" i="27"/>
  <c r="H15" i="27"/>
  <c r="F15" i="27"/>
  <c r="E15" i="27"/>
  <c r="D15" i="27"/>
  <c r="B15" i="27"/>
  <c r="M14" i="27"/>
  <c r="J14" i="27"/>
  <c r="I14" i="27"/>
  <c r="H14" i="27"/>
  <c r="G14" i="27"/>
  <c r="F14" i="27"/>
  <c r="E14" i="27"/>
  <c r="D14" i="27"/>
  <c r="C14" i="27"/>
  <c r="B14" i="27"/>
  <c r="M13" i="27"/>
  <c r="J13" i="27"/>
  <c r="I13" i="27"/>
  <c r="H13" i="27"/>
  <c r="F13" i="27"/>
  <c r="E13" i="27"/>
  <c r="D13" i="27"/>
  <c r="B13" i="27"/>
  <c r="M12" i="27"/>
  <c r="J12" i="27"/>
  <c r="I12" i="27"/>
  <c r="H12" i="27"/>
  <c r="G12" i="27"/>
  <c r="F12" i="27"/>
  <c r="E12" i="27"/>
  <c r="D12" i="27"/>
  <c r="C12" i="27"/>
  <c r="B12" i="27"/>
  <c r="M11" i="27"/>
  <c r="J11" i="27"/>
  <c r="I11" i="27"/>
  <c r="H11" i="27"/>
  <c r="G11" i="27"/>
  <c r="F11" i="27"/>
  <c r="E11" i="27"/>
  <c r="D11" i="27"/>
  <c r="C11" i="27"/>
  <c r="B11" i="27"/>
  <c r="M10" i="27"/>
  <c r="J10" i="27"/>
  <c r="I10" i="27"/>
  <c r="H10" i="27"/>
  <c r="G10" i="27"/>
  <c r="F10" i="27"/>
  <c r="E10" i="27"/>
  <c r="D10" i="27"/>
  <c r="C10" i="27"/>
  <c r="B10" i="27"/>
  <c r="M9" i="27"/>
  <c r="J9" i="27"/>
  <c r="I9" i="27"/>
  <c r="H9" i="27"/>
  <c r="F9" i="27"/>
  <c r="E9" i="27"/>
  <c r="D9" i="27"/>
  <c r="B9" i="27"/>
  <c r="M8" i="27"/>
  <c r="J8" i="27"/>
  <c r="I8" i="27"/>
  <c r="H8" i="27"/>
  <c r="F8" i="27"/>
  <c r="E8" i="27"/>
  <c r="D8" i="27"/>
  <c r="B8" i="27"/>
  <c r="M7" i="27"/>
  <c r="J7" i="27"/>
  <c r="I7" i="27"/>
  <c r="H7" i="27"/>
  <c r="F7" i="27"/>
  <c r="E7" i="27"/>
  <c r="D7" i="27"/>
  <c r="B7" i="27"/>
  <c r="M6" i="27"/>
  <c r="J6" i="27"/>
  <c r="I6" i="27"/>
  <c r="H6" i="27"/>
  <c r="G6" i="27"/>
  <c r="F6" i="27"/>
  <c r="E6" i="27"/>
  <c r="D6" i="27"/>
  <c r="C6" i="27"/>
  <c r="B6" i="27"/>
  <c r="N47" i="26"/>
  <c r="N49" i="26"/>
  <c r="N48" i="26"/>
  <c r="N41" i="26"/>
  <c r="N36" i="26"/>
  <c r="N38" i="26"/>
  <c r="N39" i="26"/>
  <c r="N40" i="26"/>
  <c r="N42" i="26"/>
  <c r="N37" i="26"/>
  <c r="N30" i="26"/>
  <c r="N26" i="26"/>
  <c r="N25" i="26"/>
  <c r="N24" i="26"/>
  <c r="N23" i="26"/>
  <c r="N18" i="26"/>
  <c r="N16" i="26"/>
  <c r="N17" i="26"/>
  <c r="N19" i="26"/>
  <c r="N15" i="26"/>
  <c r="P11" i="26"/>
  <c r="N11" i="26"/>
  <c r="P10" i="26"/>
  <c r="N10" i="26"/>
  <c r="P9" i="26"/>
  <c r="N9" i="26"/>
  <c r="N8" i="26"/>
  <c r="N24" i="11"/>
  <c r="K24" i="11"/>
  <c r="J24" i="11"/>
  <c r="I24" i="11"/>
  <c r="G24" i="11"/>
  <c r="F24" i="11"/>
  <c r="E24" i="11"/>
  <c r="N26" i="11"/>
  <c r="K26" i="11"/>
  <c r="J26" i="11"/>
  <c r="I26" i="11"/>
  <c r="G26" i="11"/>
  <c r="F26" i="11"/>
  <c r="E26" i="11"/>
  <c r="N10" i="11"/>
  <c r="K10" i="11"/>
  <c r="J10" i="11"/>
  <c r="I10" i="11"/>
  <c r="G10" i="11"/>
  <c r="F10" i="11"/>
  <c r="E10" i="11"/>
  <c r="N21" i="11"/>
  <c r="O19" i="35" s="1"/>
  <c r="K21" i="11"/>
  <c r="L19" i="35" s="1"/>
  <c r="J21" i="11"/>
  <c r="K19" i="35" s="1"/>
  <c r="I21" i="11"/>
  <c r="J19" i="35" s="1"/>
  <c r="G21" i="11"/>
  <c r="H19" i="35" s="1"/>
  <c r="F21" i="11"/>
  <c r="G19" i="35" s="1"/>
  <c r="E21" i="11"/>
  <c r="F19" i="35" s="1"/>
  <c r="B10" i="32"/>
  <c r="N11" i="11"/>
  <c r="K11" i="11"/>
  <c r="J11" i="11"/>
  <c r="I11" i="11"/>
  <c r="G11" i="11"/>
  <c r="F11" i="11"/>
  <c r="E11" i="11"/>
  <c r="O13" i="12"/>
  <c r="L13" i="12"/>
  <c r="K13" i="12"/>
  <c r="J13" i="12"/>
  <c r="I13" i="12"/>
  <c r="H13" i="12"/>
  <c r="G13" i="12"/>
  <c r="F13" i="12"/>
  <c r="E13" i="12"/>
  <c r="N9" i="11"/>
  <c r="O5" i="35" s="1"/>
  <c r="K9" i="11"/>
  <c r="L5" i="35" s="1"/>
  <c r="J9" i="11"/>
  <c r="K5" i="35" s="1"/>
  <c r="I9" i="11"/>
  <c r="J5" i="35" s="1"/>
  <c r="H9" i="11"/>
  <c r="I5" i="35" s="1"/>
  <c r="G9" i="11"/>
  <c r="H5" i="35" s="1"/>
  <c r="F9" i="11"/>
  <c r="G5" i="35" s="1"/>
  <c r="E9" i="11"/>
  <c r="F5" i="35" s="1"/>
  <c r="D9" i="11"/>
  <c r="E5" i="35" s="1"/>
  <c r="N28" i="11"/>
  <c r="K28" i="11"/>
  <c r="J28" i="11"/>
  <c r="I28" i="11"/>
  <c r="H28" i="11"/>
  <c r="G28" i="11"/>
  <c r="F28" i="11"/>
  <c r="E28" i="11"/>
  <c r="N13" i="11"/>
  <c r="K13" i="11"/>
  <c r="J13" i="11"/>
  <c r="I13" i="11"/>
  <c r="H13" i="11"/>
  <c r="G13" i="11"/>
  <c r="F13" i="11"/>
  <c r="E13" i="11"/>
  <c r="D13" i="11"/>
  <c r="N17" i="11"/>
  <c r="O17" i="35" s="1"/>
  <c r="K17" i="11"/>
  <c r="L17" i="35" s="1"/>
  <c r="J17" i="11"/>
  <c r="K17" i="35" s="1"/>
  <c r="I17" i="11"/>
  <c r="J17" i="35" s="1"/>
  <c r="G17" i="11"/>
  <c r="H17" i="35" s="1"/>
  <c r="F17" i="11"/>
  <c r="G17" i="35" s="1"/>
  <c r="E17" i="11"/>
  <c r="F17" i="35" s="1"/>
  <c r="N16" i="11"/>
  <c r="K16" i="11"/>
  <c r="J16" i="11"/>
  <c r="K8" i="34" s="1"/>
  <c r="I16" i="11"/>
  <c r="J8" i="34" s="1"/>
  <c r="H16" i="11"/>
  <c r="I8" i="34" s="1"/>
  <c r="G16" i="11"/>
  <c r="H8" i="34" s="1"/>
  <c r="F16" i="11"/>
  <c r="E16" i="11"/>
  <c r="D16" i="11"/>
  <c r="E8" i="34" s="1"/>
  <c r="N20" i="11"/>
  <c r="K20" i="11"/>
  <c r="J20" i="11"/>
  <c r="I20" i="11"/>
  <c r="H20" i="11"/>
  <c r="G20" i="11"/>
  <c r="F20" i="11"/>
  <c r="E20" i="11"/>
  <c r="D20" i="11"/>
  <c r="N30" i="11"/>
  <c r="K30" i="11"/>
  <c r="J30" i="11"/>
  <c r="I30" i="11"/>
  <c r="G30" i="11"/>
  <c r="F30" i="11"/>
  <c r="E30" i="11"/>
  <c r="N12" i="11"/>
  <c r="O6" i="35" s="1"/>
  <c r="K12" i="11"/>
  <c r="L6" i="35" s="1"/>
  <c r="J12" i="11"/>
  <c r="K6" i="35" s="1"/>
  <c r="I12" i="11"/>
  <c r="J6" i="35" s="1"/>
  <c r="H12" i="11"/>
  <c r="I6" i="35" s="1"/>
  <c r="G12" i="11"/>
  <c r="H6" i="35" s="1"/>
  <c r="F12" i="11"/>
  <c r="G6" i="35" s="1"/>
  <c r="E12" i="11"/>
  <c r="F6" i="35" s="1"/>
  <c r="D12" i="11"/>
  <c r="E6" i="35" s="1"/>
  <c r="B9" i="32"/>
  <c r="N7" i="11"/>
  <c r="K7" i="11"/>
  <c r="J7" i="11"/>
  <c r="I7" i="11"/>
  <c r="H7" i="11"/>
  <c r="G7" i="11"/>
  <c r="F7" i="11"/>
  <c r="E7" i="11"/>
  <c r="D7" i="11"/>
  <c r="N15" i="11"/>
  <c r="K15" i="11"/>
  <c r="J15" i="11"/>
  <c r="I15" i="11"/>
  <c r="H15" i="11"/>
  <c r="G15" i="11"/>
  <c r="F15" i="11"/>
  <c r="E15" i="11"/>
  <c r="D15" i="11"/>
  <c r="N29" i="11"/>
  <c r="K29" i="11"/>
  <c r="J29" i="11"/>
  <c r="I29" i="11"/>
  <c r="G29" i="11"/>
  <c r="F29" i="11"/>
  <c r="E29" i="11"/>
  <c r="N23" i="11"/>
  <c r="K23" i="11"/>
  <c r="J23" i="11"/>
  <c r="I23" i="11"/>
  <c r="G23" i="11"/>
  <c r="F23" i="11"/>
  <c r="E23" i="11"/>
  <c r="N18" i="11"/>
  <c r="O18" i="35" s="1"/>
  <c r="K18" i="11"/>
  <c r="L18" i="35" s="1"/>
  <c r="J18" i="11"/>
  <c r="K18" i="35" s="1"/>
  <c r="I18" i="11"/>
  <c r="J18" i="35" s="1"/>
  <c r="G18" i="11"/>
  <c r="H18" i="35" s="1"/>
  <c r="F18" i="11"/>
  <c r="G18" i="35" s="1"/>
  <c r="E18" i="11"/>
  <c r="F18" i="35" s="1"/>
  <c r="N22" i="11"/>
  <c r="K22" i="11"/>
  <c r="J22" i="11"/>
  <c r="I22" i="11"/>
  <c r="G22" i="11"/>
  <c r="F22" i="11"/>
  <c r="E22" i="11"/>
  <c r="N27" i="11"/>
  <c r="K27" i="11"/>
  <c r="J27" i="11"/>
  <c r="I27" i="11"/>
  <c r="G27" i="11"/>
  <c r="F27" i="11"/>
  <c r="E27" i="11"/>
  <c r="N14" i="11"/>
  <c r="K14" i="11"/>
  <c r="J14" i="11"/>
  <c r="I14" i="11"/>
  <c r="G14" i="11"/>
  <c r="F14" i="11"/>
  <c r="E14" i="11"/>
  <c r="N19" i="11"/>
  <c r="O34" i="34" s="1"/>
  <c r="K19" i="11"/>
  <c r="L34" i="34" s="1"/>
  <c r="J19" i="11"/>
  <c r="K34" i="34" s="1"/>
  <c r="I19" i="11"/>
  <c r="J34" i="34" s="1"/>
  <c r="G19" i="11"/>
  <c r="H34" i="34" s="1"/>
  <c r="F19" i="11"/>
  <c r="G34" i="34" s="1"/>
  <c r="E19" i="11"/>
  <c r="F34" i="34" s="1"/>
  <c r="N25" i="11"/>
  <c r="K25" i="11"/>
  <c r="L41" i="34" s="1"/>
  <c r="J25" i="11"/>
  <c r="I25" i="11"/>
  <c r="J41" i="34" s="1"/>
  <c r="G25" i="11"/>
  <c r="H41" i="34" s="1"/>
  <c r="F25" i="11"/>
  <c r="E25" i="11"/>
  <c r="F41" i="34" s="1"/>
  <c r="N32" i="11"/>
  <c r="O9" i="35" s="1"/>
  <c r="K32" i="11"/>
  <c r="L9" i="35" s="1"/>
  <c r="J32" i="11"/>
  <c r="K9" i="35" s="1"/>
  <c r="I32" i="11"/>
  <c r="J9" i="35" s="1"/>
  <c r="H32" i="11"/>
  <c r="I9" i="35" s="1"/>
  <c r="G32" i="11"/>
  <c r="H9" i="35" s="1"/>
  <c r="F32" i="11"/>
  <c r="G9" i="35" s="1"/>
  <c r="E32" i="11"/>
  <c r="F9" i="35" s="1"/>
  <c r="D32" i="11"/>
  <c r="E9" i="35" s="1"/>
  <c r="N8" i="11"/>
  <c r="K8" i="11"/>
  <c r="J8" i="11"/>
  <c r="I8" i="11"/>
  <c r="H8" i="11"/>
  <c r="G8" i="11"/>
  <c r="F8" i="11"/>
  <c r="E8" i="11"/>
  <c r="D8" i="11"/>
  <c r="N31" i="11"/>
  <c r="K31" i="11"/>
  <c r="J31" i="11"/>
  <c r="I31" i="11"/>
  <c r="G31" i="11"/>
  <c r="F31" i="11"/>
  <c r="E31" i="11"/>
  <c r="N6" i="11"/>
  <c r="K6" i="11"/>
  <c r="J6" i="11"/>
  <c r="I6" i="11"/>
  <c r="H6" i="11"/>
  <c r="G6" i="11"/>
  <c r="F6" i="11"/>
  <c r="E6" i="11"/>
  <c r="D6" i="11"/>
  <c r="J30" i="5"/>
  <c r="I30" i="5"/>
  <c r="F30" i="5"/>
  <c r="E30" i="5"/>
  <c r="C32" i="5"/>
  <c r="J14" i="5"/>
  <c r="I14" i="5"/>
  <c r="F14" i="5"/>
  <c r="E14" i="5"/>
  <c r="C31" i="5"/>
  <c r="J13" i="5"/>
  <c r="I13" i="5"/>
  <c r="F13" i="5"/>
  <c r="E13" i="5"/>
  <c r="C30" i="5"/>
  <c r="J9" i="5"/>
  <c r="I9" i="5"/>
  <c r="F9" i="5"/>
  <c r="E9" i="5"/>
  <c r="C29" i="5"/>
  <c r="J31" i="5"/>
  <c r="I31" i="5"/>
  <c r="F31" i="5"/>
  <c r="E31" i="5"/>
  <c r="C28" i="5"/>
  <c r="J7" i="5"/>
  <c r="I7" i="5"/>
  <c r="F7" i="5"/>
  <c r="E7" i="5"/>
  <c r="C27" i="5"/>
  <c r="J28" i="5"/>
  <c r="I28" i="5"/>
  <c r="F28" i="5"/>
  <c r="E28" i="5"/>
  <c r="C26" i="5"/>
  <c r="J8" i="5"/>
  <c r="I8" i="5"/>
  <c r="F8" i="5"/>
  <c r="E8" i="5"/>
  <c r="C25" i="5"/>
  <c r="J27" i="5"/>
  <c r="I27" i="5"/>
  <c r="F27" i="5"/>
  <c r="E27" i="5"/>
  <c r="C24" i="5"/>
  <c r="J11" i="5"/>
  <c r="I11" i="5"/>
  <c r="F11" i="5"/>
  <c r="E11" i="5"/>
  <c r="C23" i="5"/>
  <c r="J19" i="5"/>
  <c r="I19" i="5"/>
  <c r="F19" i="5"/>
  <c r="E19" i="5"/>
  <c r="C22" i="5"/>
  <c r="J32" i="5"/>
  <c r="I32" i="5"/>
  <c r="F32" i="5"/>
  <c r="E32" i="5"/>
  <c r="C21" i="5"/>
  <c r="J12" i="5"/>
  <c r="I12" i="5"/>
  <c r="F12" i="5"/>
  <c r="E12" i="5"/>
  <c r="C20" i="5"/>
  <c r="J21" i="5"/>
  <c r="I21" i="5"/>
  <c r="F21" i="5"/>
  <c r="E21" i="5"/>
  <c r="C19" i="5"/>
  <c r="J10" i="5"/>
  <c r="I10" i="5"/>
  <c r="F10" i="5"/>
  <c r="E10" i="5"/>
  <c r="C18" i="5"/>
  <c r="J22" i="5"/>
  <c r="I22" i="5"/>
  <c r="H22" i="5"/>
  <c r="F22" i="5"/>
  <c r="E22" i="5"/>
  <c r="D22" i="5"/>
  <c r="C17" i="5"/>
  <c r="J18" i="5"/>
  <c r="I18" i="5"/>
  <c r="H18" i="5"/>
  <c r="F18" i="5"/>
  <c r="E18" i="5"/>
  <c r="D18" i="5"/>
  <c r="C16" i="5"/>
  <c r="J29" i="5"/>
  <c r="I29" i="5"/>
  <c r="H29" i="5"/>
  <c r="F29" i="5"/>
  <c r="E29" i="5"/>
  <c r="D29" i="5"/>
  <c r="C15" i="5"/>
  <c r="J17" i="5"/>
  <c r="I17" i="5"/>
  <c r="H17" i="5"/>
  <c r="F17" i="5"/>
  <c r="E17" i="5"/>
  <c r="D17" i="5"/>
  <c r="C14" i="5"/>
  <c r="J25" i="5"/>
  <c r="I25" i="5"/>
  <c r="H25" i="5"/>
  <c r="F25" i="5"/>
  <c r="E25" i="5"/>
  <c r="D25" i="5"/>
  <c r="C13" i="5"/>
  <c r="J24" i="5"/>
  <c r="I24" i="5"/>
  <c r="H24" i="5"/>
  <c r="F24" i="5"/>
  <c r="E24" i="5"/>
  <c r="D24" i="5"/>
  <c r="C12" i="5"/>
  <c r="J16" i="5"/>
  <c r="I16" i="5"/>
  <c r="H16" i="5"/>
  <c r="F16" i="5"/>
  <c r="E16" i="5"/>
  <c r="D16" i="5"/>
  <c r="C11" i="5"/>
  <c r="J15" i="5"/>
  <c r="I15" i="5"/>
  <c r="H15" i="5"/>
  <c r="F15" i="5"/>
  <c r="E15" i="5"/>
  <c r="D15" i="5"/>
  <c r="C10" i="5"/>
  <c r="J20" i="5"/>
  <c r="I20" i="5"/>
  <c r="H20" i="5"/>
  <c r="F20" i="5"/>
  <c r="E20" i="5"/>
  <c r="D20" i="5"/>
  <c r="C9" i="5"/>
  <c r="J23" i="5"/>
  <c r="I23" i="5"/>
  <c r="H23" i="5"/>
  <c r="F23" i="5"/>
  <c r="E23" i="5"/>
  <c r="D23" i="5"/>
  <c r="C8" i="5"/>
  <c r="J26" i="5"/>
  <c r="I26" i="5"/>
  <c r="H26" i="5"/>
  <c r="F26" i="5"/>
  <c r="E26" i="5"/>
  <c r="D26" i="5"/>
  <c r="C7" i="5"/>
  <c r="L31" i="25"/>
  <c r="L33" i="8" s="1"/>
  <c r="J31" i="25"/>
  <c r="J33" i="8" s="1"/>
  <c r="I31" i="25"/>
  <c r="I33" i="8" s="1"/>
  <c r="H33" i="8"/>
  <c r="F31" i="25"/>
  <c r="F33" i="8" s="1"/>
  <c r="E31" i="25"/>
  <c r="E33" i="8" s="1"/>
  <c r="D31" i="25"/>
  <c r="D33" i="8" s="1"/>
  <c r="L29" i="25"/>
  <c r="L31" i="8" s="1"/>
  <c r="J29" i="25"/>
  <c r="J31" i="8" s="1"/>
  <c r="I29" i="25"/>
  <c r="I31" i="8" s="1"/>
  <c r="H29" i="25"/>
  <c r="H31" i="8" s="1"/>
  <c r="F29" i="25"/>
  <c r="F31" i="8" s="1"/>
  <c r="E29" i="25"/>
  <c r="E31" i="8" s="1"/>
  <c r="D29" i="25"/>
  <c r="D31" i="8" s="1"/>
  <c r="L28" i="25"/>
  <c r="L30" i="8" s="1"/>
  <c r="J28" i="25"/>
  <c r="J30" i="8" s="1"/>
  <c r="I28" i="25"/>
  <c r="I30" i="8" s="1"/>
  <c r="H28" i="25"/>
  <c r="H30" i="8" s="1"/>
  <c r="F28" i="25"/>
  <c r="F30" i="8" s="1"/>
  <c r="E28" i="25"/>
  <c r="E30" i="8" s="1"/>
  <c r="D28" i="25"/>
  <c r="D30" i="8" s="1"/>
  <c r="L27" i="25"/>
  <c r="L29" i="8" s="1"/>
  <c r="J27" i="25"/>
  <c r="J29" i="8" s="1"/>
  <c r="I27" i="25"/>
  <c r="I29" i="8" s="1"/>
  <c r="H27" i="25"/>
  <c r="H29" i="8" s="1"/>
  <c r="F27" i="25"/>
  <c r="F29" i="8" s="1"/>
  <c r="E27" i="25"/>
  <c r="E29" i="8" s="1"/>
  <c r="D27" i="25"/>
  <c r="D29" i="8" s="1"/>
  <c r="L26" i="25"/>
  <c r="L28" i="8" s="1"/>
  <c r="J26" i="25"/>
  <c r="J28" i="8" s="1"/>
  <c r="I26" i="25"/>
  <c r="I28" i="8" s="1"/>
  <c r="H26" i="25"/>
  <c r="H28" i="8" s="1"/>
  <c r="F26" i="25"/>
  <c r="F28" i="8" s="1"/>
  <c r="E26" i="25"/>
  <c r="E28" i="8" s="1"/>
  <c r="D26" i="25"/>
  <c r="D28" i="8" s="1"/>
  <c r="L25" i="25"/>
  <c r="L27" i="8" s="1"/>
  <c r="J25" i="25"/>
  <c r="J27" i="8" s="1"/>
  <c r="I25" i="25"/>
  <c r="I27" i="8" s="1"/>
  <c r="H25" i="25"/>
  <c r="H27" i="8" s="1"/>
  <c r="F25" i="25"/>
  <c r="F27" i="8" s="1"/>
  <c r="E25" i="25"/>
  <c r="E27" i="8" s="1"/>
  <c r="D25" i="25"/>
  <c r="D27" i="8" s="1"/>
  <c r="L24" i="25"/>
  <c r="L26" i="8" s="1"/>
  <c r="J24" i="25"/>
  <c r="J26" i="8" s="1"/>
  <c r="I24" i="25"/>
  <c r="I26" i="8" s="1"/>
  <c r="H24" i="25"/>
  <c r="H26" i="8" s="1"/>
  <c r="F24" i="25"/>
  <c r="F26" i="8" s="1"/>
  <c r="E24" i="25"/>
  <c r="E26" i="8" s="1"/>
  <c r="D24" i="25"/>
  <c r="D26" i="8" s="1"/>
  <c r="L23" i="25"/>
  <c r="L25" i="8" s="1"/>
  <c r="J23" i="25"/>
  <c r="J25" i="8" s="1"/>
  <c r="I23" i="25"/>
  <c r="I25" i="8" s="1"/>
  <c r="H23" i="25"/>
  <c r="H25" i="8" s="1"/>
  <c r="F23" i="25"/>
  <c r="F25" i="8" s="1"/>
  <c r="E23" i="25"/>
  <c r="E25" i="8" s="1"/>
  <c r="D23" i="25"/>
  <c r="D25" i="8" s="1"/>
  <c r="L22" i="25"/>
  <c r="L24" i="8" s="1"/>
  <c r="J22" i="25"/>
  <c r="J24" i="8" s="1"/>
  <c r="I22" i="25"/>
  <c r="I24" i="8" s="1"/>
  <c r="H22" i="25"/>
  <c r="H24" i="8" s="1"/>
  <c r="F22" i="25"/>
  <c r="F24" i="8" s="1"/>
  <c r="E22" i="25"/>
  <c r="E24" i="8" s="1"/>
  <c r="D22" i="25"/>
  <c r="D24" i="8" s="1"/>
  <c r="L21" i="25"/>
  <c r="L23" i="8" s="1"/>
  <c r="J21" i="25"/>
  <c r="J23" i="8" s="1"/>
  <c r="I21" i="25"/>
  <c r="I23" i="8" s="1"/>
  <c r="H21" i="25"/>
  <c r="H23" i="8" s="1"/>
  <c r="F21" i="25"/>
  <c r="F23" i="8" s="1"/>
  <c r="E21" i="25"/>
  <c r="E23" i="8" s="1"/>
  <c r="D21" i="25"/>
  <c r="D23" i="8" s="1"/>
  <c r="L20" i="25"/>
  <c r="L22" i="8" s="1"/>
  <c r="J20" i="25"/>
  <c r="J22" i="8" s="1"/>
  <c r="I20" i="25"/>
  <c r="I22" i="8" s="1"/>
  <c r="H20" i="25"/>
  <c r="H22" i="8" s="1"/>
  <c r="F20" i="25"/>
  <c r="F22" i="8" s="1"/>
  <c r="E20" i="25"/>
  <c r="E22" i="8" s="1"/>
  <c r="D20" i="25"/>
  <c r="D22" i="8" s="1"/>
  <c r="L19" i="25"/>
  <c r="L21" i="8" s="1"/>
  <c r="J19" i="25"/>
  <c r="J21" i="8" s="1"/>
  <c r="I19" i="25"/>
  <c r="I21" i="8" s="1"/>
  <c r="H19" i="25"/>
  <c r="H21" i="8" s="1"/>
  <c r="F19" i="25"/>
  <c r="F21" i="8" s="1"/>
  <c r="E19" i="25"/>
  <c r="E21" i="8" s="1"/>
  <c r="D19" i="25"/>
  <c r="D21" i="8" s="1"/>
  <c r="L18" i="25"/>
  <c r="L20" i="8" s="1"/>
  <c r="J18" i="25"/>
  <c r="J20" i="8" s="1"/>
  <c r="I18" i="25"/>
  <c r="I20" i="8" s="1"/>
  <c r="H18" i="25"/>
  <c r="H20" i="8" s="1"/>
  <c r="F18" i="25"/>
  <c r="F20" i="8" s="1"/>
  <c r="E18" i="25"/>
  <c r="E20" i="8" s="1"/>
  <c r="D18" i="25"/>
  <c r="D20" i="8" s="1"/>
  <c r="L17" i="25"/>
  <c r="L19" i="8" s="1"/>
  <c r="J17" i="25"/>
  <c r="J19" i="8" s="1"/>
  <c r="I17" i="25"/>
  <c r="I19" i="8" s="1"/>
  <c r="H17" i="25"/>
  <c r="H19" i="8" s="1"/>
  <c r="F17" i="25"/>
  <c r="F19" i="8" s="1"/>
  <c r="E17" i="25"/>
  <c r="E19" i="8" s="1"/>
  <c r="D17" i="25"/>
  <c r="D19" i="8" s="1"/>
  <c r="L16" i="25"/>
  <c r="L18" i="8" s="1"/>
  <c r="J16" i="25"/>
  <c r="J18" i="8" s="1"/>
  <c r="I16" i="25"/>
  <c r="I18" i="8" s="1"/>
  <c r="H16" i="25"/>
  <c r="H18" i="8" s="1"/>
  <c r="F16" i="25"/>
  <c r="F18" i="8" s="1"/>
  <c r="E16" i="25"/>
  <c r="E18" i="8" s="1"/>
  <c r="D16" i="25"/>
  <c r="D18" i="8" s="1"/>
  <c r="L15" i="25"/>
  <c r="L17" i="8" s="1"/>
  <c r="J15" i="25"/>
  <c r="J17" i="8" s="1"/>
  <c r="I15" i="25"/>
  <c r="I17" i="8" s="1"/>
  <c r="H15" i="25"/>
  <c r="H17" i="8" s="1"/>
  <c r="F15" i="25"/>
  <c r="F17" i="8" s="1"/>
  <c r="E15" i="25"/>
  <c r="E17" i="8" s="1"/>
  <c r="D15" i="25"/>
  <c r="D17" i="8" s="1"/>
  <c r="C15" i="25"/>
  <c r="C17" i="8" s="1"/>
  <c r="L14" i="25"/>
  <c r="L16" i="8" s="1"/>
  <c r="J14" i="25"/>
  <c r="J16" i="8" s="1"/>
  <c r="I14" i="25"/>
  <c r="I16" i="8" s="1"/>
  <c r="H14" i="25"/>
  <c r="H16" i="8" s="1"/>
  <c r="G14" i="25"/>
  <c r="G16" i="8" s="1"/>
  <c r="F14" i="25"/>
  <c r="F16" i="8" s="1"/>
  <c r="E14" i="25"/>
  <c r="E16" i="8" s="1"/>
  <c r="D14" i="25"/>
  <c r="D16" i="8" s="1"/>
  <c r="C14" i="25"/>
  <c r="C16" i="8" s="1"/>
  <c r="L13" i="25"/>
  <c r="L15" i="8" s="1"/>
  <c r="J13" i="25"/>
  <c r="J15" i="8" s="1"/>
  <c r="I13" i="25"/>
  <c r="I15" i="8" s="1"/>
  <c r="H13" i="25"/>
  <c r="H15" i="8" s="1"/>
  <c r="G13" i="25"/>
  <c r="G15" i="8" s="1"/>
  <c r="F13" i="25"/>
  <c r="F15" i="8" s="1"/>
  <c r="E13" i="25"/>
  <c r="E15" i="8" s="1"/>
  <c r="D13" i="25"/>
  <c r="D15" i="8" s="1"/>
  <c r="C13" i="25"/>
  <c r="C15" i="8" s="1"/>
  <c r="L12" i="25"/>
  <c r="L14" i="8" s="1"/>
  <c r="J12" i="25"/>
  <c r="J14" i="8" s="1"/>
  <c r="I12" i="25"/>
  <c r="I14" i="8" s="1"/>
  <c r="H12" i="25"/>
  <c r="H14" i="8" s="1"/>
  <c r="G12" i="25"/>
  <c r="G14" i="8" s="1"/>
  <c r="F12" i="25"/>
  <c r="F14" i="8" s="1"/>
  <c r="E12" i="25"/>
  <c r="E14" i="8" s="1"/>
  <c r="D12" i="25"/>
  <c r="D14" i="8" s="1"/>
  <c r="C12" i="25"/>
  <c r="C14" i="8" s="1"/>
  <c r="L11" i="25"/>
  <c r="L13" i="8" s="1"/>
  <c r="J11" i="25"/>
  <c r="J13" i="8" s="1"/>
  <c r="I11" i="25"/>
  <c r="I13" i="8" s="1"/>
  <c r="H11" i="25"/>
  <c r="H13" i="8" s="1"/>
  <c r="G11" i="25"/>
  <c r="G13" i="8" s="1"/>
  <c r="F11" i="25"/>
  <c r="F13" i="8" s="1"/>
  <c r="E11" i="25"/>
  <c r="E13" i="8" s="1"/>
  <c r="D11" i="25"/>
  <c r="D13" i="8" s="1"/>
  <c r="C11" i="25"/>
  <c r="C13" i="8" s="1"/>
  <c r="L10" i="25"/>
  <c r="L12" i="8" s="1"/>
  <c r="J10" i="25"/>
  <c r="J12" i="8" s="1"/>
  <c r="I10" i="25"/>
  <c r="I12" i="8" s="1"/>
  <c r="H10" i="25"/>
  <c r="H12" i="8" s="1"/>
  <c r="G10" i="25"/>
  <c r="G12" i="8" s="1"/>
  <c r="F10" i="25"/>
  <c r="F12" i="8" s="1"/>
  <c r="E10" i="25"/>
  <c r="E12" i="8" s="1"/>
  <c r="D10" i="25"/>
  <c r="D12" i="8" s="1"/>
  <c r="C10" i="25"/>
  <c r="C12" i="8" s="1"/>
  <c r="L9" i="25"/>
  <c r="L11" i="8" s="1"/>
  <c r="J9" i="25"/>
  <c r="J11" i="8" s="1"/>
  <c r="I9" i="25"/>
  <c r="I11" i="8" s="1"/>
  <c r="H9" i="25"/>
  <c r="H11" i="8" s="1"/>
  <c r="G9" i="25"/>
  <c r="G11" i="8" s="1"/>
  <c r="F9" i="25"/>
  <c r="F11" i="8" s="1"/>
  <c r="E9" i="25"/>
  <c r="E11" i="8" s="1"/>
  <c r="D9" i="25"/>
  <c r="D11" i="8" s="1"/>
  <c r="C9" i="25"/>
  <c r="C11" i="8" s="1"/>
  <c r="L8" i="25"/>
  <c r="L10" i="8" s="1"/>
  <c r="J8" i="25"/>
  <c r="J10" i="8" s="1"/>
  <c r="I8" i="25"/>
  <c r="I10" i="8" s="1"/>
  <c r="H8" i="25"/>
  <c r="H10" i="8" s="1"/>
  <c r="G8" i="25"/>
  <c r="G10" i="8" s="1"/>
  <c r="F8" i="25"/>
  <c r="F10" i="8" s="1"/>
  <c r="E8" i="25"/>
  <c r="E10" i="8" s="1"/>
  <c r="D8" i="25"/>
  <c r="D10" i="8" s="1"/>
  <c r="C8" i="25"/>
  <c r="C10" i="8" s="1"/>
  <c r="L7" i="25"/>
  <c r="L9" i="8" s="1"/>
  <c r="J7" i="25"/>
  <c r="J9" i="8" s="1"/>
  <c r="I7" i="25"/>
  <c r="I9" i="8" s="1"/>
  <c r="H7" i="25"/>
  <c r="H9" i="8" s="1"/>
  <c r="G7" i="25"/>
  <c r="G9" i="8" s="1"/>
  <c r="F7" i="25"/>
  <c r="F9" i="8" s="1"/>
  <c r="E7" i="25"/>
  <c r="E9" i="8" s="1"/>
  <c r="D7" i="25"/>
  <c r="D9" i="8" s="1"/>
  <c r="C7" i="25"/>
  <c r="C9" i="8" s="1"/>
  <c r="L6" i="25"/>
  <c r="L8" i="8" s="1"/>
  <c r="J6" i="25"/>
  <c r="J8" i="8" s="1"/>
  <c r="I6" i="25"/>
  <c r="I8" i="8" s="1"/>
  <c r="H6" i="25"/>
  <c r="H8" i="8" s="1"/>
  <c r="G6" i="25"/>
  <c r="G8" i="8" s="1"/>
  <c r="F6" i="25"/>
  <c r="F8" i="8" s="1"/>
  <c r="E6" i="25"/>
  <c r="E8" i="8" s="1"/>
  <c r="D6" i="25"/>
  <c r="D8" i="8" s="1"/>
  <c r="C6" i="25"/>
  <c r="C8" i="8" s="1"/>
  <c r="L5" i="25"/>
  <c r="L7" i="8" s="1"/>
  <c r="J5" i="25"/>
  <c r="J7" i="8" s="1"/>
  <c r="I5" i="25"/>
  <c r="I7" i="8" s="1"/>
  <c r="H5" i="25"/>
  <c r="H7" i="8" s="1"/>
  <c r="G5" i="25"/>
  <c r="G7" i="8" s="1"/>
  <c r="F5" i="25"/>
  <c r="F7" i="8" s="1"/>
  <c r="E5" i="25"/>
  <c r="E7" i="8" s="1"/>
  <c r="D5" i="25"/>
  <c r="D7" i="8" s="1"/>
  <c r="C5" i="25"/>
  <c r="C7" i="8" s="1"/>
  <c r="AF11" i="1"/>
  <c r="AD11" i="1"/>
  <c r="V11" i="1"/>
  <c r="AF21" i="1"/>
  <c r="M13" i="33" s="1"/>
  <c r="AD21" i="1"/>
  <c r="V21" i="1"/>
  <c r="AF24" i="1"/>
  <c r="M15" i="33" s="1"/>
  <c r="AD24" i="1"/>
  <c r="AE24" i="1" s="1"/>
  <c r="L15" i="33" s="1"/>
  <c r="V24" i="1"/>
  <c r="V8" i="1"/>
  <c r="V23" i="1"/>
  <c r="V9" i="1"/>
  <c r="V18" i="1"/>
  <c r="V16" i="1"/>
  <c r="V10" i="1"/>
  <c r="V25" i="1"/>
  <c r="V20" i="1"/>
  <c r="V19" i="1"/>
  <c r="V12" i="1"/>
  <c r="V14" i="1"/>
  <c r="V15" i="1"/>
  <c r="V26" i="1"/>
  <c r="V17" i="1"/>
  <c r="V27" i="1"/>
  <c r="V6" i="1"/>
  <c r="V22" i="1"/>
  <c r="V13" i="1"/>
  <c r="V7" i="1"/>
  <c r="AD13" i="1"/>
  <c r="AD22" i="1"/>
  <c r="AD6" i="1"/>
  <c r="AD27" i="1"/>
  <c r="AE27" i="1" s="1"/>
  <c r="L18" i="33" s="1"/>
  <c r="AD17" i="1"/>
  <c r="AD26" i="1"/>
  <c r="AE26" i="1" s="1"/>
  <c r="AD15" i="1"/>
  <c r="AD14" i="1"/>
  <c r="AD12" i="1"/>
  <c r="AD19" i="1"/>
  <c r="AD20" i="1"/>
  <c r="AD25" i="1"/>
  <c r="AE25" i="1" s="1"/>
  <c r="AD10" i="1"/>
  <c r="AD16" i="1"/>
  <c r="AD18" i="1"/>
  <c r="AD9" i="1"/>
  <c r="AD8" i="1"/>
  <c r="AD7" i="1"/>
  <c r="AD23" i="1"/>
  <c r="F8" i="34" l="1"/>
  <c r="L8" i="34"/>
  <c r="M16" i="31"/>
  <c r="M7" i="33"/>
  <c r="G8" i="34"/>
  <c r="O8" i="34"/>
  <c r="F4" i="35"/>
  <c r="H4" i="35"/>
  <c r="J4" i="35"/>
  <c r="L4" i="35"/>
  <c r="F28" i="32"/>
  <c r="F16" i="35"/>
  <c r="H28" i="32"/>
  <c r="H16" i="35"/>
  <c r="K28" i="32"/>
  <c r="K16" i="35"/>
  <c r="O28" i="32"/>
  <c r="O16" i="35"/>
  <c r="E7" i="35"/>
  <c r="G18" i="32"/>
  <c r="G7" i="35"/>
  <c r="I18" i="32"/>
  <c r="I7" i="35"/>
  <c r="K18" i="32"/>
  <c r="K7" i="35"/>
  <c r="O18" i="32"/>
  <c r="O7" i="35"/>
  <c r="F13" i="34"/>
  <c r="F3" i="35"/>
  <c r="H13" i="34"/>
  <c r="H3" i="35"/>
  <c r="J13" i="34"/>
  <c r="J3" i="35"/>
  <c r="L13" i="34"/>
  <c r="L3" i="35"/>
  <c r="F8" i="35"/>
  <c r="H8" i="35"/>
  <c r="J8" i="35"/>
  <c r="L8" i="35"/>
  <c r="G20" i="34"/>
  <c r="G20" i="35"/>
  <c r="I20" i="35"/>
  <c r="K20" i="34"/>
  <c r="K20" i="35"/>
  <c r="O20" i="34"/>
  <c r="O20" i="35"/>
  <c r="F15" i="35"/>
  <c r="H15" i="35"/>
  <c r="K15" i="35"/>
  <c r="O15" i="35"/>
  <c r="E4" i="35"/>
  <c r="G4" i="35"/>
  <c r="I4" i="35"/>
  <c r="K4" i="35"/>
  <c r="O4" i="35"/>
  <c r="G28" i="32"/>
  <c r="G16" i="35"/>
  <c r="J28" i="32"/>
  <c r="J16" i="35"/>
  <c r="L28" i="32"/>
  <c r="L16" i="35"/>
  <c r="F18" i="32"/>
  <c r="F7" i="35"/>
  <c r="H18" i="32"/>
  <c r="H7" i="35"/>
  <c r="J18" i="32"/>
  <c r="J7" i="35"/>
  <c r="L18" i="32"/>
  <c r="L7" i="35"/>
  <c r="E13" i="34"/>
  <c r="E3" i="35"/>
  <c r="G13" i="34"/>
  <c r="G3" i="35"/>
  <c r="I13" i="34"/>
  <c r="I3" i="35"/>
  <c r="K13" i="34"/>
  <c r="K3" i="35"/>
  <c r="O13" i="34"/>
  <c r="O3" i="35"/>
  <c r="E8" i="35"/>
  <c r="G8" i="35"/>
  <c r="I8" i="35"/>
  <c r="K8" i="35"/>
  <c r="O8" i="35"/>
  <c r="F20" i="34"/>
  <c r="F20" i="35"/>
  <c r="H20" i="34"/>
  <c r="H20" i="35"/>
  <c r="J20" i="34"/>
  <c r="J20" i="35"/>
  <c r="L20" i="34"/>
  <c r="L20" i="35"/>
  <c r="G15" i="35"/>
  <c r="J15" i="35"/>
  <c r="L15" i="35"/>
  <c r="D28" i="11"/>
  <c r="H22" i="33"/>
  <c r="G15" i="25"/>
  <c r="G17" i="8" s="1"/>
  <c r="G33" i="32"/>
  <c r="G28" i="34"/>
  <c r="K33" i="32"/>
  <c r="K28" i="34"/>
  <c r="O33" i="32"/>
  <c r="O28" i="34"/>
  <c r="G27" i="32"/>
  <c r="K27" i="32"/>
  <c r="O27" i="32"/>
  <c r="G25" i="32"/>
  <c r="K25" i="32"/>
  <c r="O25" i="32"/>
  <c r="F19" i="32"/>
  <c r="H19" i="32"/>
  <c r="J19" i="32"/>
  <c r="L19" i="32"/>
  <c r="F24" i="32"/>
  <c r="H24" i="32"/>
  <c r="J24" i="32"/>
  <c r="L24" i="32"/>
  <c r="F10" i="12"/>
  <c r="H10" i="12"/>
  <c r="J10" i="12"/>
  <c r="L10" i="12"/>
  <c r="D22" i="33"/>
  <c r="D27" i="31"/>
  <c r="G30" i="12"/>
  <c r="G41" i="34"/>
  <c r="I30" i="12"/>
  <c r="K30" i="12"/>
  <c r="K41" i="34"/>
  <c r="O30" i="12"/>
  <c r="O41" i="34"/>
  <c r="F33" i="32"/>
  <c r="F28" i="34"/>
  <c r="H33" i="32"/>
  <c r="H28" i="34"/>
  <c r="J33" i="32"/>
  <c r="J28" i="34"/>
  <c r="L33" i="32"/>
  <c r="L28" i="34"/>
  <c r="F27" i="32"/>
  <c r="H27" i="32"/>
  <c r="J27" i="32"/>
  <c r="L27" i="32"/>
  <c r="F25" i="32"/>
  <c r="H25" i="32"/>
  <c r="J25" i="32"/>
  <c r="L25" i="32"/>
  <c r="E19" i="32"/>
  <c r="G19" i="32"/>
  <c r="I19" i="32"/>
  <c r="K19" i="32"/>
  <c r="O19" i="32"/>
  <c r="G24" i="32"/>
  <c r="K24" i="32"/>
  <c r="O24" i="32"/>
  <c r="G10" i="12"/>
  <c r="I10" i="12"/>
  <c r="K10" i="12"/>
  <c r="O10" i="12"/>
  <c r="F18" i="12"/>
  <c r="F29" i="32"/>
  <c r="H18" i="12"/>
  <c r="H29" i="32"/>
  <c r="J18" i="12"/>
  <c r="J29" i="32"/>
  <c r="L18" i="12"/>
  <c r="L29" i="32"/>
  <c r="F30" i="12"/>
  <c r="H30" i="12"/>
  <c r="J30" i="12"/>
  <c r="L30" i="12"/>
  <c r="E18" i="12"/>
  <c r="G18" i="12"/>
  <c r="G29" i="32"/>
  <c r="I18" i="12"/>
  <c r="K18" i="12"/>
  <c r="K29" i="32"/>
  <c r="O18" i="12"/>
  <c r="O29" i="32"/>
  <c r="E42" i="12"/>
  <c r="G42" i="12"/>
  <c r="I42" i="12"/>
  <c r="K42" i="12"/>
  <c r="O42" i="12"/>
  <c r="F42" i="12"/>
  <c r="H42" i="12"/>
  <c r="J42" i="12"/>
  <c r="L42" i="12"/>
  <c r="F23" i="12"/>
  <c r="H23" i="12"/>
  <c r="J23" i="12"/>
  <c r="L23" i="12"/>
  <c r="G23" i="12"/>
  <c r="K23" i="12"/>
  <c r="O23" i="12"/>
  <c r="B55" i="12"/>
  <c r="F55" i="12"/>
  <c r="H55" i="12"/>
  <c r="J55" i="12"/>
  <c r="L55" i="12"/>
  <c r="G55" i="12"/>
  <c r="K55" i="12"/>
  <c r="O55" i="12"/>
  <c r="F27" i="12"/>
  <c r="H27" i="12"/>
  <c r="J27" i="12"/>
  <c r="L27" i="12"/>
  <c r="G27" i="12"/>
  <c r="K27" i="12"/>
  <c r="O27" i="12"/>
  <c r="F54" i="12"/>
  <c r="H54" i="12"/>
  <c r="J54" i="12"/>
  <c r="L54" i="12"/>
  <c r="E54" i="12"/>
  <c r="G54" i="12"/>
  <c r="I54" i="12"/>
  <c r="K54" i="12"/>
  <c r="O54" i="12"/>
  <c r="C9" i="31"/>
  <c r="C22" i="31"/>
  <c r="B38" i="26"/>
  <c r="F41" i="32"/>
  <c r="F44" i="12"/>
  <c r="H41" i="32"/>
  <c r="H44" i="12"/>
  <c r="J41" i="32"/>
  <c r="J44" i="12"/>
  <c r="L41" i="32"/>
  <c r="L44" i="12"/>
  <c r="B46" i="12"/>
  <c r="F43" i="32"/>
  <c r="F46" i="12"/>
  <c r="H43" i="32"/>
  <c r="H46" i="12"/>
  <c r="J43" i="32"/>
  <c r="J46" i="12"/>
  <c r="L43" i="32"/>
  <c r="L46" i="12"/>
  <c r="F34" i="32"/>
  <c r="F36" i="12"/>
  <c r="H34" i="32"/>
  <c r="H36" i="12"/>
  <c r="J34" i="32"/>
  <c r="J36" i="12"/>
  <c r="L34" i="32"/>
  <c r="L36" i="12"/>
  <c r="F26" i="32"/>
  <c r="F28" i="12"/>
  <c r="H26" i="32"/>
  <c r="H28" i="12"/>
  <c r="J26" i="32"/>
  <c r="J28" i="12"/>
  <c r="L26" i="32"/>
  <c r="L28" i="12"/>
  <c r="B39" i="26"/>
  <c r="B42" i="32"/>
  <c r="F42" i="32"/>
  <c r="F45" i="12"/>
  <c r="H42" i="32"/>
  <c r="H45" i="12"/>
  <c r="J42" i="32"/>
  <c r="J45" i="12"/>
  <c r="L42" i="32"/>
  <c r="L45" i="12"/>
  <c r="F29" i="12"/>
  <c r="H29" i="12"/>
  <c r="J29" i="12"/>
  <c r="L29" i="12"/>
  <c r="B25" i="26"/>
  <c r="F31" i="12"/>
  <c r="H31" i="12"/>
  <c r="J31" i="12"/>
  <c r="L31" i="12"/>
  <c r="B48" i="12"/>
  <c r="F48" i="12"/>
  <c r="H48" i="12"/>
  <c r="J48" i="12"/>
  <c r="L48" i="12"/>
  <c r="B19" i="26"/>
  <c r="B20" i="32"/>
  <c r="F15" i="32"/>
  <c r="F22" i="12"/>
  <c r="H15" i="32"/>
  <c r="H22" i="12"/>
  <c r="J15" i="32"/>
  <c r="J22" i="12"/>
  <c r="L15" i="32"/>
  <c r="L22" i="12"/>
  <c r="F40" i="32"/>
  <c r="F43" i="12"/>
  <c r="H40" i="32"/>
  <c r="H43" i="12"/>
  <c r="J40" i="32"/>
  <c r="J43" i="12"/>
  <c r="L40" i="32"/>
  <c r="L43" i="12"/>
  <c r="F20" i="32"/>
  <c r="F19" i="12"/>
  <c r="H20" i="32"/>
  <c r="H19" i="12"/>
  <c r="J20" i="32"/>
  <c r="J19" i="12"/>
  <c r="L20" i="32"/>
  <c r="L19" i="12"/>
  <c r="B53" i="12"/>
  <c r="F48" i="32"/>
  <c r="F53" i="12"/>
  <c r="H48" i="32"/>
  <c r="H53" i="12"/>
  <c r="J48" i="32"/>
  <c r="J53" i="12"/>
  <c r="L48" i="32"/>
  <c r="L53" i="12"/>
  <c r="B32" i="12"/>
  <c r="F32" i="12"/>
  <c r="H32" i="12"/>
  <c r="J32" i="12"/>
  <c r="L32" i="12"/>
  <c r="B17" i="26"/>
  <c r="F17" i="32"/>
  <c r="F20" i="12"/>
  <c r="H17" i="32"/>
  <c r="H20" i="12"/>
  <c r="J17" i="32"/>
  <c r="J20" i="12"/>
  <c r="L17" i="32"/>
  <c r="L20" i="12"/>
  <c r="F39" i="32"/>
  <c r="F41" i="12"/>
  <c r="H39" i="32"/>
  <c r="H41" i="12"/>
  <c r="J39" i="32"/>
  <c r="J41" i="12"/>
  <c r="L39" i="32"/>
  <c r="L41" i="12"/>
  <c r="F9" i="32"/>
  <c r="F9" i="12"/>
  <c r="H9" i="32"/>
  <c r="H9" i="12"/>
  <c r="J9" i="32"/>
  <c r="J9" i="12"/>
  <c r="L9" i="32"/>
  <c r="L9" i="12"/>
  <c r="B41" i="26"/>
  <c r="F44" i="32"/>
  <c r="F47" i="12"/>
  <c r="H44" i="32"/>
  <c r="H47" i="12"/>
  <c r="J44" i="32"/>
  <c r="J47" i="12"/>
  <c r="L44" i="32"/>
  <c r="L47" i="12"/>
  <c r="B9" i="26"/>
  <c r="B8" i="32"/>
  <c r="F10" i="32"/>
  <c r="F11" i="12"/>
  <c r="H10" i="32"/>
  <c r="H11" i="12"/>
  <c r="J10" i="32"/>
  <c r="J11" i="12"/>
  <c r="L10" i="32"/>
  <c r="L11" i="12"/>
  <c r="B57" i="12"/>
  <c r="F57" i="12"/>
  <c r="H57" i="12"/>
  <c r="J57" i="12"/>
  <c r="L57" i="12"/>
  <c r="B12" i="12"/>
  <c r="F12" i="12"/>
  <c r="H12" i="12"/>
  <c r="J12" i="12"/>
  <c r="L12" i="12"/>
  <c r="B21" i="12"/>
  <c r="F16" i="32"/>
  <c r="F21" i="12"/>
  <c r="H16" i="32"/>
  <c r="H21" i="12"/>
  <c r="J16" i="32"/>
  <c r="J21" i="12"/>
  <c r="L16" i="32"/>
  <c r="L21" i="12"/>
  <c r="B48" i="26"/>
  <c r="F49" i="32"/>
  <c r="F56" i="12"/>
  <c r="H49" i="32"/>
  <c r="H56" i="12"/>
  <c r="J49" i="32"/>
  <c r="J56" i="12"/>
  <c r="L49" i="32"/>
  <c r="L56" i="12"/>
  <c r="F8" i="32"/>
  <c r="F8" i="12"/>
  <c r="H8" i="32"/>
  <c r="H8" i="12"/>
  <c r="J8" i="32"/>
  <c r="J8" i="12"/>
  <c r="L8" i="32"/>
  <c r="L8" i="12"/>
  <c r="F14" i="32"/>
  <c r="F17" i="12"/>
  <c r="H14" i="32"/>
  <c r="H17" i="12"/>
  <c r="J14" i="32"/>
  <c r="J17" i="12"/>
  <c r="L14" i="32"/>
  <c r="L17" i="12"/>
  <c r="E44" i="12"/>
  <c r="G41" i="32"/>
  <c r="G44" i="12"/>
  <c r="I44" i="12"/>
  <c r="K41" i="32"/>
  <c r="K44" i="12"/>
  <c r="O41" i="32"/>
  <c r="O44" i="12"/>
  <c r="E46" i="12"/>
  <c r="G43" i="32"/>
  <c r="G46" i="12"/>
  <c r="I46" i="12"/>
  <c r="K43" i="32"/>
  <c r="K46" i="12"/>
  <c r="O43" i="32"/>
  <c r="O46" i="12"/>
  <c r="E36" i="12"/>
  <c r="G34" i="32"/>
  <c r="G36" i="12"/>
  <c r="I36" i="12"/>
  <c r="K36" i="12"/>
  <c r="K34" i="32"/>
  <c r="O34" i="32"/>
  <c r="O36" i="12"/>
  <c r="E28" i="12"/>
  <c r="G26" i="32"/>
  <c r="G28" i="12"/>
  <c r="I28" i="12"/>
  <c r="K26" i="32"/>
  <c r="K28" i="12"/>
  <c r="O26" i="32"/>
  <c r="O28" i="12"/>
  <c r="E45" i="12"/>
  <c r="G45" i="12"/>
  <c r="G42" i="32"/>
  <c r="I45" i="12"/>
  <c r="K45" i="12"/>
  <c r="K42" i="32"/>
  <c r="O45" i="12"/>
  <c r="O42" i="32"/>
  <c r="E29" i="12"/>
  <c r="G29" i="12"/>
  <c r="I29" i="12"/>
  <c r="K29" i="12"/>
  <c r="O29" i="12"/>
  <c r="E31" i="12"/>
  <c r="G31" i="12"/>
  <c r="I31" i="12"/>
  <c r="K31" i="12"/>
  <c r="O31" i="12"/>
  <c r="G48" i="12"/>
  <c r="I48" i="12"/>
  <c r="K48" i="12"/>
  <c r="O48" i="12"/>
  <c r="E15" i="32"/>
  <c r="G15" i="32"/>
  <c r="G22" i="12"/>
  <c r="I15" i="32"/>
  <c r="K15" i="32"/>
  <c r="K22" i="12"/>
  <c r="O15" i="32"/>
  <c r="O22" i="12"/>
  <c r="G43" i="12"/>
  <c r="G40" i="32"/>
  <c r="K40" i="32"/>
  <c r="K43" i="12"/>
  <c r="O43" i="12"/>
  <c r="O40" i="32"/>
  <c r="E20" i="32"/>
  <c r="G20" i="32"/>
  <c r="G19" i="12"/>
  <c r="I20" i="32"/>
  <c r="K20" i="32"/>
  <c r="K19" i="12"/>
  <c r="O20" i="32"/>
  <c r="O19" i="12"/>
  <c r="G53" i="12"/>
  <c r="G48" i="32"/>
  <c r="K53" i="12"/>
  <c r="K48" i="32"/>
  <c r="O53" i="12"/>
  <c r="O48" i="32"/>
  <c r="G32" i="12"/>
  <c r="K32" i="12"/>
  <c r="O32" i="12"/>
  <c r="E17" i="32"/>
  <c r="G17" i="32"/>
  <c r="G20" i="12"/>
  <c r="I17" i="32"/>
  <c r="K17" i="32"/>
  <c r="K20" i="12"/>
  <c r="O17" i="32"/>
  <c r="O20" i="12"/>
  <c r="G39" i="32"/>
  <c r="G41" i="12"/>
  <c r="K39" i="32"/>
  <c r="K41" i="12"/>
  <c r="O39" i="32"/>
  <c r="O41" i="12"/>
  <c r="E9" i="32"/>
  <c r="G9" i="32"/>
  <c r="G9" i="12"/>
  <c r="I9" i="32"/>
  <c r="K9" i="32"/>
  <c r="K9" i="12"/>
  <c r="O9" i="32"/>
  <c r="O9" i="12"/>
  <c r="G47" i="12"/>
  <c r="G44" i="32"/>
  <c r="K47" i="12"/>
  <c r="K44" i="32"/>
  <c r="O47" i="12"/>
  <c r="O44" i="32"/>
  <c r="E10" i="32"/>
  <c r="G10" i="32"/>
  <c r="G11" i="12"/>
  <c r="I10" i="32"/>
  <c r="K10" i="32"/>
  <c r="K11" i="12"/>
  <c r="O10" i="32"/>
  <c r="O11" i="12"/>
  <c r="G57" i="12"/>
  <c r="K57" i="12"/>
  <c r="O57" i="12"/>
  <c r="G12" i="12"/>
  <c r="K12" i="12"/>
  <c r="O12" i="12"/>
  <c r="E16" i="32"/>
  <c r="G16" i="32"/>
  <c r="G21" i="12"/>
  <c r="I16" i="32"/>
  <c r="K16" i="32"/>
  <c r="K21" i="12"/>
  <c r="O16" i="32"/>
  <c r="O21" i="12"/>
  <c r="E56" i="12"/>
  <c r="G49" i="32"/>
  <c r="G56" i="12"/>
  <c r="I56" i="12"/>
  <c r="K49" i="32"/>
  <c r="K56" i="12"/>
  <c r="O49" i="32"/>
  <c r="O56" i="12"/>
  <c r="E8" i="32"/>
  <c r="E8" i="12"/>
  <c r="G8" i="32"/>
  <c r="G8" i="12"/>
  <c r="I8" i="32"/>
  <c r="I8" i="12"/>
  <c r="K8" i="32"/>
  <c r="K8" i="12"/>
  <c r="O8" i="32"/>
  <c r="O8" i="12"/>
  <c r="E14" i="32"/>
  <c r="E17" i="12"/>
  <c r="G14" i="32"/>
  <c r="G17" i="12"/>
  <c r="I14" i="32"/>
  <c r="I17" i="12"/>
  <c r="K14" i="32"/>
  <c r="K17" i="12"/>
  <c r="O14" i="32"/>
  <c r="O17" i="12"/>
  <c r="C10" i="31"/>
  <c r="C11" i="31"/>
  <c r="C23" i="31"/>
  <c r="C21" i="31"/>
  <c r="C17" i="31"/>
  <c r="C12" i="31"/>
  <c r="C24" i="31"/>
  <c r="C6" i="31"/>
  <c r="C16" i="31"/>
  <c r="C27" i="31"/>
  <c r="C14" i="31"/>
  <c r="C7" i="31"/>
  <c r="C19" i="31"/>
  <c r="C8" i="31"/>
  <c r="C13" i="31"/>
  <c r="C18" i="31"/>
  <c r="C15" i="31"/>
  <c r="J25" i="26"/>
  <c r="J26" i="26"/>
  <c r="G26" i="26"/>
  <c r="G49" i="26"/>
  <c r="I11" i="26"/>
  <c r="I48" i="26"/>
  <c r="M15" i="26"/>
  <c r="N25" i="27"/>
  <c r="I25" i="26"/>
  <c r="G47" i="26"/>
  <c r="I26" i="26"/>
  <c r="I49" i="26"/>
  <c r="F38" i="26"/>
  <c r="G38" i="26"/>
  <c r="E19" i="26"/>
  <c r="F39" i="26"/>
  <c r="I38" i="26"/>
  <c r="H39" i="26"/>
  <c r="F11" i="26"/>
  <c r="I19" i="26"/>
  <c r="J39" i="26"/>
  <c r="F49" i="26"/>
  <c r="J18" i="26"/>
  <c r="M24" i="26"/>
  <c r="H38" i="26"/>
  <c r="H65" i="29"/>
  <c r="F19" i="26"/>
  <c r="J41" i="26"/>
  <c r="I39" i="26"/>
  <c r="G42" i="26"/>
  <c r="I18" i="26"/>
  <c r="J42" i="26"/>
  <c r="F47" i="26"/>
  <c r="F9" i="26"/>
  <c r="F46" i="29"/>
  <c r="G39" i="26"/>
  <c r="I65" i="29"/>
  <c r="G19" i="26"/>
  <c r="J65" i="29"/>
  <c r="F42" i="26"/>
  <c r="E26" i="26"/>
  <c r="G11" i="26"/>
  <c r="G46" i="29"/>
  <c r="J48" i="26"/>
  <c r="I9" i="26"/>
  <c r="I46" i="29"/>
  <c r="D65" i="29"/>
  <c r="J9" i="26"/>
  <c r="F50" i="29"/>
  <c r="J46" i="29"/>
  <c r="I17" i="26"/>
  <c r="F40" i="26"/>
  <c r="D50" i="29"/>
  <c r="I40" i="26"/>
  <c r="G65" i="29"/>
  <c r="G50" i="29"/>
  <c r="B12" i="29"/>
  <c r="B55" i="29"/>
  <c r="H50" i="29"/>
  <c r="I54" i="29"/>
  <c r="I29" i="29"/>
  <c r="I50" i="29"/>
  <c r="D23" i="26"/>
  <c r="D12" i="29"/>
  <c r="D55" i="29"/>
  <c r="J10" i="26"/>
  <c r="J45" i="29"/>
  <c r="J29" i="29"/>
  <c r="J54" i="29"/>
  <c r="J50" i="29"/>
  <c r="I31" i="29"/>
  <c r="I64" i="29"/>
  <c r="I14" i="29"/>
  <c r="D59" i="29"/>
  <c r="D13" i="29"/>
  <c r="D30" i="29"/>
  <c r="B24" i="26"/>
  <c r="B56" i="29"/>
  <c r="B19" i="12"/>
  <c r="B51" i="29"/>
  <c r="H30" i="26"/>
  <c r="H13" i="29"/>
  <c r="H59" i="29"/>
  <c r="H30" i="29"/>
  <c r="J12" i="29"/>
  <c r="J55" i="29"/>
  <c r="F56" i="29"/>
  <c r="F51" i="29"/>
  <c r="B41" i="12"/>
  <c r="B64" i="29"/>
  <c r="B31" i="29"/>
  <c r="B14" i="29"/>
  <c r="B8" i="26"/>
  <c r="B10" i="29"/>
  <c r="B27" i="29"/>
  <c r="B44" i="29"/>
  <c r="F28" i="29"/>
  <c r="F49" i="29"/>
  <c r="H46" i="29"/>
  <c r="J16" i="26"/>
  <c r="J51" i="29"/>
  <c r="F36" i="26"/>
  <c r="F64" i="29"/>
  <c r="F31" i="29"/>
  <c r="F14" i="29"/>
  <c r="J28" i="29"/>
  <c r="J49" i="29"/>
  <c r="G36" i="26"/>
  <c r="G64" i="29"/>
  <c r="G14" i="29"/>
  <c r="G31" i="29"/>
  <c r="I10" i="26"/>
  <c r="I45" i="29"/>
  <c r="B13" i="29"/>
  <c r="B59" i="29"/>
  <c r="B30" i="29"/>
  <c r="J66" i="29"/>
  <c r="J44" i="29"/>
  <c r="J10" i="29"/>
  <c r="J27" i="29"/>
  <c r="B15" i="26"/>
  <c r="B28" i="29"/>
  <c r="B49" i="29"/>
  <c r="G23" i="26"/>
  <c r="G12" i="29"/>
  <c r="G55" i="29"/>
  <c r="H12" i="29"/>
  <c r="H55" i="29"/>
  <c r="D56" i="29"/>
  <c r="B9" i="12"/>
  <c r="B45" i="29"/>
  <c r="G30" i="26"/>
  <c r="G30" i="29"/>
  <c r="G13" i="29"/>
  <c r="G59" i="29"/>
  <c r="I30" i="26"/>
  <c r="I59" i="29"/>
  <c r="I13" i="29"/>
  <c r="I30" i="29"/>
  <c r="G56" i="29"/>
  <c r="G51" i="29"/>
  <c r="G28" i="29"/>
  <c r="G49" i="29"/>
  <c r="J56" i="29"/>
  <c r="F10" i="29"/>
  <c r="F44" i="29"/>
  <c r="F27" i="29"/>
  <c r="G44" i="29"/>
  <c r="G27" i="29"/>
  <c r="G10" i="29"/>
  <c r="H10" i="29"/>
  <c r="H27" i="29"/>
  <c r="H44" i="29"/>
  <c r="I8" i="26"/>
  <c r="I44" i="29"/>
  <c r="I27" i="29"/>
  <c r="I10" i="29"/>
  <c r="J13" i="29"/>
  <c r="J59" i="29"/>
  <c r="J30" i="29"/>
  <c r="F65" i="29"/>
  <c r="H56" i="29"/>
  <c r="F37" i="26"/>
  <c r="F66" i="29"/>
  <c r="F10" i="26"/>
  <c r="F45" i="29"/>
  <c r="F29" i="29"/>
  <c r="F54" i="29"/>
  <c r="D44" i="29"/>
  <c r="D10" i="29"/>
  <c r="D27" i="29"/>
  <c r="H28" i="29"/>
  <c r="H49" i="29"/>
  <c r="I66" i="29"/>
  <c r="B10" i="12"/>
  <c r="B46" i="29"/>
  <c r="F23" i="26"/>
  <c r="F55" i="29"/>
  <c r="F12" i="29"/>
  <c r="J64" i="29"/>
  <c r="J31" i="29"/>
  <c r="J14" i="29"/>
  <c r="D46" i="29"/>
  <c r="F30" i="26"/>
  <c r="F30" i="29"/>
  <c r="F13" i="29"/>
  <c r="F59" i="29"/>
  <c r="B42" i="12"/>
  <c r="B65" i="29"/>
  <c r="B43" i="12"/>
  <c r="B66" i="29"/>
  <c r="B54" i="29"/>
  <c r="B29" i="29"/>
  <c r="B18" i="12"/>
  <c r="B50" i="29"/>
  <c r="D49" i="29"/>
  <c r="D28" i="29"/>
  <c r="I12" i="29"/>
  <c r="I55" i="29"/>
  <c r="I24" i="26"/>
  <c r="I56" i="29"/>
  <c r="G37" i="26"/>
  <c r="G66" i="29"/>
  <c r="I16" i="26"/>
  <c r="I51" i="29"/>
  <c r="G10" i="26"/>
  <c r="G45" i="29"/>
  <c r="G54" i="29"/>
  <c r="G29" i="29"/>
  <c r="I49" i="29"/>
  <c r="I28" i="29"/>
  <c r="K35" i="27"/>
  <c r="L11" i="11"/>
  <c r="F222" i="30"/>
  <c r="F221" i="30"/>
  <c r="L12" i="27"/>
  <c r="F228" i="30"/>
  <c r="L11" i="27"/>
  <c r="F229" i="30"/>
  <c r="D30" i="26"/>
  <c r="I42" i="26"/>
  <c r="J8" i="26"/>
  <c r="F8" i="26"/>
  <c r="G8" i="26"/>
  <c r="G17" i="26"/>
  <c r="F18" i="26"/>
  <c r="J17" i="26"/>
  <c r="J36" i="26"/>
  <c r="J47" i="26"/>
  <c r="H48" i="26"/>
  <c r="F15" i="26"/>
  <c r="H25" i="26"/>
  <c r="B23" i="12"/>
  <c r="J23" i="26"/>
  <c r="J24" i="26"/>
  <c r="D38" i="26"/>
  <c r="B36" i="26"/>
  <c r="F17" i="26"/>
  <c r="B18" i="26"/>
  <c r="H42" i="26"/>
  <c r="D39" i="26"/>
  <c r="D25" i="26"/>
  <c r="B17" i="12"/>
  <c r="B56" i="12"/>
  <c r="B20" i="12"/>
  <c r="B44" i="12"/>
  <c r="B10" i="26"/>
  <c r="E25" i="26"/>
  <c r="B11" i="12"/>
  <c r="B37" i="26"/>
  <c r="G40" i="26"/>
  <c r="B11" i="26"/>
  <c r="J37" i="26"/>
  <c r="J40" i="26"/>
  <c r="B47" i="26"/>
  <c r="B28" i="12"/>
  <c r="B31" i="12"/>
  <c r="J11" i="26"/>
  <c r="F24" i="26"/>
  <c r="B26" i="26"/>
  <c r="D48" i="26"/>
  <c r="B27" i="12"/>
  <c r="B23" i="26"/>
  <c r="G24" i="26"/>
  <c r="F26" i="26"/>
  <c r="I41" i="26"/>
  <c r="B22" i="12"/>
  <c r="B45" i="12"/>
  <c r="D8" i="26"/>
  <c r="J19" i="26"/>
  <c r="B16" i="26"/>
  <c r="H23" i="26"/>
  <c r="D24" i="26"/>
  <c r="J30" i="26"/>
  <c r="D40" i="26"/>
  <c r="J38" i="26"/>
  <c r="F41" i="26"/>
  <c r="J49" i="26"/>
  <c r="I23" i="26"/>
  <c r="I37" i="26"/>
  <c r="I36" i="26"/>
  <c r="G41" i="26"/>
  <c r="K49" i="26"/>
  <c r="I47" i="26"/>
  <c r="B8" i="12"/>
  <c r="B30" i="12"/>
  <c r="B47" i="12"/>
  <c r="H8" i="26"/>
  <c r="D15" i="26"/>
  <c r="F16" i="26"/>
  <c r="H24" i="26"/>
  <c r="F25" i="26"/>
  <c r="B30" i="26"/>
  <c r="H40" i="26"/>
  <c r="F48" i="26"/>
  <c r="B49" i="26"/>
  <c r="B29" i="12"/>
  <c r="B54" i="12"/>
  <c r="G9" i="26"/>
  <c r="G16" i="26"/>
  <c r="G25" i="26"/>
  <c r="G48" i="26"/>
  <c r="G15" i="26"/>
  <c r="G18" i="26"/>
  <c r="B36" i="12"/>
  <c r="H15" i="26"/>
  <c r="B42" i="26"/>
  <c r="B13" i="12"/>
  <c r="I15" i="26"/>
  <c r="J15" i="26"/>
  <c r="B40" i="26"/>
  <c r="AC11" i="1"/>
  <c r="AE11" i="1" s="1"/>
  <c r="AC15" i="1"/>
  <c r="AE15" i="1" s="1"/>
  <c r="L16" i="33" s="1"/>
  <c r="AC21" i="1"/>
  <c r="AE21" i="1" s="1"/>
  <c r="L13" i="33" s="1"/>
  <c r="AC17" i="1"/>
  <c r="AC9" i="1"/>
  <c r="AC8" i="1"/>
  <c r="AE8" i="1" s="1"/>
  <c r="AC14" i="1"/>
  <c r="AC24" i="1"/>
  <c r="L19" i="31"/>
  <c r="AC6" i="1"/>
  <c r="AC25" i="1"/>
  <c r="AC13" i="1"/>
  <c r="AE13" i="1" s="1"/>
  <c r="AC26" i="1"/>
  <c r="AC23" i="1"/>
  <c r="AE23" i="1" s="1"/>
  <c r="L19" i="33" s="1"/>
  <c r="AC12" i="1"/>
  <c r="AE12" i="1" s="1"/>
  <c r="AC10" i="1"/>
  <c r="AC19" i="1"/>
  <c r="AC27" i="1"/>
  <c r="L20" i="31" s="1"/>
  <c r="AC18" i="1"/>
  <c r="AC16" i="1"/>
  <c r="AE16" i="1" s="1"/>
  <c r="L22" i="33" s="1"/>
  <c r="AC22" i="1"/>
  <c r="AE22" i="1" s="1"/>
  <c r="L21" i="33" s="1"/>
  <c r="AC20" i="1"/>
  <c r="AE20" i="1" s="1"/>
  <c r="L9" i="33" s="1"/>
  <c r="AC7" i="1"/>
  <c r="AF7" i="1"/>
  <c r="M11" i="33" s="1"/>
  <c r="AF13" i="1"/>
  <c r="AF26" i="1"/>
  <c r="M26" i="11" s="1"/>
  <c r="AF10" i="1"/>
  <c r="AF8" i="1"/>
  <c r="F18" i="30" s="1"/>
  <c r="AF25" i="1"/>
  <c r="AF27" i="1"/>
  <c r="M18" i="33" s="1"/>
  <c r="AF18" i="1"/>
  <c r="AF19" i="1"/>
  <c r="M14" i="33" s="1"/>
  <c r="AF12" i="1"/>
  <c r="AF14" i="1"/>
  <c r="M8" i="33" s="1"/>
  <c r="AF15" i="1"/>
  <c r="M16" i="33" s="1"/>
  <c r="AF6" i="1"/>
  <c r="AF17" i="1"/>
  <c r="M17" i="33" s="1"/>
  <c r="AF9" i="1"/>
  <c r="M10" i="31" s="1"/>
  <c r="AF16" i="1"/>
  <c r="M22" i="33" s="1"/>
  <c r="AF22" i="1"/>
  <c r="AF20" i="1"/>
  <c r="M9" i="33" s="1"/>
  <c r="M19" i="31"/>
  <c r="AF23" i="1"/>
  <c r="M24" i="11" s="1"/>
  <c r="M13" i="31" l="1"/>
  <c r="M12" i="33"/>
  <c r="M18" i="31"/>
  <c r="M21" i="33"/>
  <c r="M15" i="31"/>
  <c r="M24" i="31"/>
  <c r="M6" i="33"/>
  <c r="M7" i="31"/>
  <c r="M19" i="33"/>
  <c r="L16" i="31"/>
  <c r="L7" i="33"/>
  <c r="E20" i="35"/>
  <c r="D42" i="26"/>
  <c r="E48" i="12"/>
  <c r="H17" i="33"/>
  <c r="G13" i="27"/>
  <c r="H21" i="11"/>
  <c r="I19" i="35" s="1"/>
  <c r="G16" i="25"/>
  <c r="G18" i="8" s="1"/>
  <c r="B82" i="30"/>
  <c r="H10" i="5"/>
  <c r="N10" i="12"/>
  <c r="D17" i="33"/>
  <c r="D21" i="11"/>
  <c r="E19" i="35" s="1"/>
  <c r="C16" i="25"/>
  <c r="C18" i="8" s="1"/>
  <c r="B81" i="30"/>
  <c r="C13" i="27"/>
  <c r="D10" i="5"/>
  <c r="L22" i="31"/>
  <c r="L29" i="31"/>
  <c r="M22" i="31"/>
  <c r="M29" i="31"/>
  <c r="M17" i="31"/>
  <c r="M12" i="31"/>
  <c r="M21" i="31"/>
  <c r="L6" i="31"/>
  <c r="L15" i="31"/>
  <c r="M11" i="31"/>
  <c r="M20" i="31"/>
  <c r="M25" i="31"/>
  <c r="L7" i="31"/>
  <c r="L18" i="31"/>
  <c r="M6" i="31"/>
  <c r="M27" i="31"/>
  <c r="L12" i="31"/>
  <c r="L26" i="31"/>
  <c r="L27" i="31"/>
  <c r="L8" i="31"/>
  <c r="M8" i="31"/>
  <c r="M26" i="31"/>
  <c r="L25" i="31"/>
  <c r="M27" i="11"/>
  <c r="L22" i="27"/>
  <c r="F19" i="30"/>
  <c r="K37" i="27"/>
  <c r="K28" i="25"/>
  <c r="K30" i="8" s="1"/>
  <c r="K29" i="25"/>
  <c r="K31" i="8" s="1"/>
  <c r="F53" i="30"/>
  <c r="F54" i="30"/>
  <c r="K23" i="25"/>
  <c r="K25" i="8" s="1"/>
  <c r="K36" i="27"/>
  <c r="K30" i="27"/>
  <c r="M8" i="11"/>
  <c r="L25" i="27"/>
  <c r="N22" i="27"/>
  <c r="N12" i="27"/>
  <c r="N17" i="12"/>
  <c r="M56" i="12"/>
  <c r="M30" i="26"/>
  <c r="N11" i="27"/>
  <c r="L15" i="26"/>
  <c r="F110" i="30"/>
  <c r="L24" i="27"/>
  <c r="F109" i="30"/>
  <c r="F40" i="30"/>
  <c r="F39" i="30"/>
  <c r="L29" i="27"/>
  <c r="M19" i="11"/>
  <c r="F4" i="30"/>
  <c r="F5" i="30"/>
  <c r="L31" i="27"/>
  <c r="M6" i="11"/>
  <c r="F46" i="30"/>
  <c r="L30" i="27"/>
  <c r="F47" i="30"/>
  <c r="M14" i="11"/>
  <c r="F166" i="30"/>
  <c r="F165" i="30"/>
  <c r="L18" i="27"/>
  <c r="M13" i="11"/>
  <c r="F82" i="30"/>
  <c r="L13" i="27"/>
  <c r="F81" i="30"/>
  <c r="F88" i="30"/>
  <c r="L26" i="27"/>
  <c r="F89" i="30"/>
  <c r="M18" i="11"/>
  <c r="N18" i="35" s="1"/>
  <c r="F74" i="30"/>
  <c r="F75" i="30"/>
  <c r="L27" i="27"/>
  <c r="F60" i="30"/>
  <c r="L34" i="27"/>
  <c r="F61" i="30"/>
  <c r="M22" i="11"/>
  <c r="F200" i="30"/>
  <c r="F201" i="30"/>
  <c r="L35" i="27"/>
  <c r="M11" i="11"/>
  <c r="F102" i="30"/>
  <c r="L38" i="27"/>
  <c r="F103" i="30"/>
  <c r="M29" i="11"/>
  <c r="F180" i="30"/>
  <c r="L36" i="27"/>
  <c r="F179" i="30"/>
  <c r="M9" i="11"/>
  <c r="N5" i="35" s="1"/>
  <c r="F68" i="30"/>
  <c r="F67" i="30"/>
  <c r="L23" i="27"/>
  <c r="F124" i="30"/>
  <c r="L32" i="27"/>
  <c r="F123" i="30"/>
  <c r="M7" i="11"/>
  <c r="F158" i="30"/>
  <c r="L9" i="27"/>
  <c r="F159" i="30"/>
  <c r="M17" i="11"/>
  <c r="N17" i="35" s="1"/>
  <c r="F208" i="30"/>
  <c r="L6" i="27"/>
  <c r="F207" i="30"/>
  <c r="M21" i="11"/>
  <c r="N19" i="35" s="1"/>
  <c r="F186" i="30"/>
  <c r="L15" i="27"/>
  <c r="F187" i="30"/>
  <c r="F26" i="30"/>
  <c r="F25" i="30"/>
  <c r="L20" i="27"/>
  <c r="M32" i="11"/>
  <c r="N9" i="35" s="1"/>
  <c r="F12" i="30"/>
  <c r="L28" i="27"/>
  <c r="F11" i="30"/>
  <c r="M31" i="11"/>
  <c r="F130" i="30"/>
  <c r="L8" i="27"/>
  <c r="F131" i="30"/>
  <c r="M12" i="11"/>
  <c r="F138" i="30"/>
  <c r="F137" i="30"/>
  <c r="L33" i="27"/>
  <c r="M30" i="11"/>
  <c r="F214" i="30"/>
  <c r="F215" i="30"/>
  <c r="L14" i="27"/>
  <c r="M10" i="11"/>
  <c r="K32" i="27"/>
  <c r="K25" i="25"/>
  <c r="K27" i="8" s="1"/>
  <c r="K33" i="27"/>
  <c r="K26" i="25"/>
  <c r="K28" i="8" s="1"/>
  <c r="K24" i="27"/>
  <c r="K14" i="27"/>
  <c r="L10" i="11"/>
  <c r="M15" i="35" s="1"/>
  <c r="K29" i="27"/>
  <c r="K22" i="25"/>
  <c r="K24" i="8" s="1"/>
  <c r="L19" i="11"/>
  <c r="M34" i="34" s="1"/>
  <c r="K8" i="27"/>
  <c r="L24" i="11"/>
  <c r="K11" i="27"/>
  <c r="F152" i="30"/>
  <c r="F151" i="30"/>
  <c r="L37" i="27"/>
  <c r="M16" i="11"/>
  <c r="N8" i="34" s="1"/>
  <c r="F32" i="30"/>
  <c r="F33" i="30"/>
  <c r="L21" i="27"/>
  <c r="M25" i="11"/>
  <c r="F96" i="30"/>
  <c r="L17" i="27"/>
  <c r="F95" i="30"/>
  <c r="M23" i="11"/>
  <c r="F116" i="30"/>
  <c r="F117" i="30"/>
  <c r="L16" i="27"/>
  <c r="M15" i="11"/>
  <c r="F172" i="30"/>
  <c r="L19" i="27"/>
  <c r="F173" i="30"/>
  <c r="M28" i="11"/>
  <c r="F194" i="30"/>
  <c r="F193" i="30"/>
  <c r="L10" i="27"/>
  <c r="N13" i="12"/>
  <c r="F144" i="30"/>
  <c r="F145" i="30"/>
  <c r="L7" i="27"/>
  <c r="M20" i="11"/>
  <c r="K27" i="27"/>
  <c r="K20" i="25"/>
  <c r="K22" i="8" s="1"/>
  <c r="K25" i="27"/>
  <c r="L8" i="11"/>
  <c r="K22" i="27"/>
  <c r="L27" i="11"/>
  <c r="K15" i="25"/>
  <c r="K17" i="8" s="1"/>
  <c r="K16" i="27"/>
  <c r="L15" i="11"/>
  <c r="K12" i="27"/>
  <c r="L26" i="11"/>
  <c r="AE7" i="1"/>
  <c r="AE19" i="1"/>
  <c r="AE6" i="1"/>
  <c r="AE18" i="1"/>
  <c r="AE17" i="1"/>
  <c r="L17" i="33" s="1"/>
  <c r="AE10" i="1"/>
  <c r="AE9" i="1"/>
  <c r="L10" i="31" s="1"/>
  <c r="AE14" i="1"/>
  <c r="L9" i="11" s="1"/>
  <c r="M5" i="35" s="1"/>
  <c r="L11" i="31" l="1"/>
  <c r="L14" i="33"/>
  <c r="K28" i="27"/>
  <c r="L11" i="33"/>
  <c r="L24" i="31"/>
  <c r="L6" i="33"/>
  <c r="K6" i="25"/>
  <c r="K8" i="8" s="1"/>
  <c r="K23" i="27"/>
  <c r="L8" i="33"/>
  <c r="K9" i="25"/>
  <c r="K11" i="8" s="1"/>
  <c r="N34" i="34"/>
  <c r="L17" i="31"/>
  <c r="K18" i="25"/>
  <c r="K20" i="8" s="1"/>
  <c r="L12" i="11"/>
  <c r="M6" i="35" s="1"/>
  <c r="K17" i="25"/>
  <c r="K19" i="8" s="1"/>
  <c r="L7" i="11"/>
  <c r="M3" i="35" s="1"/>
  <c r="L14" i="11"/>
  <c r="N8" i="35"/>
  <c r="N20" i="34"/>
  <c r="N20" i="35"/>
  <c r="N18" i="32"/>
  <c r="N7" i="35"/>
  <c r="M4" i="35"/>
  <c r="M13" i="34"/>
  <c r="N13" i="34"/>
  <c r="N3" i="35"/>
  <c r="N4" i="35"/>
  <c r="M16" i="35"/>
  <c r="M18" i="32"/>
  <c r="M7" i="35"/>
  <c r="N15" i="35"/>
  <c r="N14" i="32"/>
  <c r="N6" i="35"/>
  <c r="N28" i="32"/>
  <c r="N16" i="35"/>
  <c r="L13" i="31"/>
  <c r="L12" i="33"/>
  <c r="L16" i="11"/>
  <c r="H19" i="26"/>
  <c r="I22" i="12"/>
  <c r="G17" i="25"/>
  <c r="G19" i="8" s="1"/>
  <c r="B89" i="30"/>
  <c r="G26" i="27"/>
  <c r="H14" i="11"/>
  <c r="H21" i="5"/>
  <c r="M33" i="32"/>
  <c r="M28" i="34"/>
  <c r="N30" i="12"/>
  <c r="N41" i="34"/>
  <c r="N19" i="32"/>
  <c r="N24" i="32"/>
  <c r="N25" i="32"/>
  <c r="N27" i="32"/>
  <c r="N33" i="32"/>
  <c r="N28" i="34"/>
  <c r="E22" i="12"/>
  <c r="D19" i="26"/>
  <c r="B88" i="30"/>
  <c r="D14" i="11"/>
  <c r="D21" i="5"/>
  <c r="C26" i="27"/>
  <c r="C17" i="25"/>
  <c r="C19" i="8" s="1"/>
  <c r="N18" i="12"/>
  <c r="N29" i="32"/>
  <c r="N27" i="12"/>
  <c r="N42" i="12"/>
  <c r="N36" i="12"/>
  <c r="N23" i="12"/>
  <c r="N55" i="12"/>
  <c r="N54" i="12"/>
  <c r="K26" i="27"/>
  <c r="K34" i="27"/>
  <c r="L22" i="11"/>
  <c r="K27" i="25"/>
  <c r="K29" i="8" s="1"/>
  <c r="K8" i="25"/>
  <c r="K10" i="8" s="1"/>
  <c r="K13" i="27"/>
  <c r="L21" i="31"/>
  <c r="K17" i="27"/>
  <c r="L23" i="11"/>
  <c r="M42" i="32" s="1"/>
  <c r="N34" i="32"/>
  <c r="N29" i="12"/>
  <c r="L18" i="11"/>
  <c r="K19" i="25"/>
  <c r="K21" i="8" s="1"/>
  <c r="K10" i="25"/>
  <c r="K12" i="8" s="1"/>
  <c r="L6" i="11"/>
  <c r="K24" i="25"/>
  <c r="K26" i="8" s="1"/>
  <c r="K33" i="8"/>
  <c r="L31" i="11"/>
  <c r="K16" i="25"/>
  <c r="K18" i="8" s="1"/>
  <c r="L25" i="11"/>
  <c r="M41" i="34" s="1"/>
  <c r="K14" i="25"/>
  <c r="K16" i="8" s="1"/>
  <c r="K31" i="27"/>
  <c r="L29" i="11"/>
  <c r="K38" i="27"/>
  <c r="K21" i="25"/>
  <c r="K23" i="8" s="1"/>
  <c r="K21" i="27"/>
  <c r="M14" i="32"/>
  <c r="M17" i="12"/>
  <c r="M20" i="12"/>
  <c r="M29" i="12"/>
  <c r="M43" i="12"/>
  <c r="K51" i="29"/>
  <c r="K46" i="29"/>
  <c r="M10" i="12"/>
  <c r="K45" i="29"/>
  <c r="M45" i="12"/>
  <c r="M39" i="32"/>
  <c r="M41" i="12"/>
  <c r="L30" i="26"/>
  <c r="N10" i="32"/>
  <c r="N11" i="12"/>
  <c r="N17" i="32"/>
  <c r="N20" i="12"/>
  <c r="N20" i="32"/>
  <c r="N19" i="12"/>
  <c r="N57" i="12"/>
  <c r="K50" i="29"/>
  <c r="M18" i="12"/>
  <c r="K48" i="26"/>
  <c r="N44" i="32"/>
  <c r="N47" i="12"/>
  <c r="N9" i="32"/>
  <c r="N9" i="12"/>
  <c r="N43" i="32"/>
  <c r="N46" i="12"/>
  <c r="N26" i="32"/>
  <c r="N28" i="12"/>
  <c r="N8" i="32"/>
  <c r="N8" i="12"/>
  <c r="N12" i="12"/>
  <c r="N39" i="32"/>
  <c r="N41" i="12"/>
  <c r="N31" i="12"/>
  <c r="N48" i="32"/>
  <c r="N53" i="12"/>
  <c r="N49" i="32"/>
  <c r="N56" i="12"/>
  <c r="N48" i="12"/>
  <c r="N40" i="32"/>
  <c r="N43" i="12"/>
  <c r="N15" i="32"/>
  <c r="N22" i="12"/>
  <c r="N16" i="32"/>
  <c r="N21" i="12"/>
  <c r="N41" i="32"/>
  <c r="N44" i="12"/>
  <c r="N42" i="32"/>
  <c r="N45" i="12"/>
  <c r="N32" i="12"/>
  <c r="N21" i="27"/>
  <c r="M23" i="26"/>
  <c r="N20" i="27"/>
  <c r="N36" i="27"/>
  <c r="N30" i="27"/>
  <c r="M17" i="26"/>
  <c r="N16" i="27"/>
  <c r="M10" i="26"/>
  <c r="N8" i="27"/>
  <c r="N15" i="27"/>
  <c r="M36" i="26"/>
  <c r="N32" i="27"/>
  <c r="M47" i="26"/>
  <c r="N38" i="27"/>
  <c r="N13" i="27"/>
  <c r="M19" i="26"/>
  <c r="M38" i="26"/>
  <c r="N31" i="27"/>
  <c r="K56" i="29"/>
  <c r="L24" i="26"/>
  <c r="N19" i="27"/>
  <c r="M41" i="26"/>
  <c r="N33" i="27"/>
  <c r="M11" i="26"/>
  <c r="N9" i="27"/>
  <c r="N34" i="27"/>
  <c r="M37" i="26"/>
  <c r="N26" i="27"/>
  <c r="M26" i="26"/>
  <c r="N24" i="27"/>
  <c r="M9" i="26"/>
  <c r="N7" i="27"/>
  <c r="N37" i="27"/>
  <c r="M49" i="26"/>
  <c r="N10" i="27"/>
  <c r="M16" i="26"/>
  <c r="N17" i="27"/>
  <c r="N14" i="27"/>
  <c r="M40" i="26"/>
  <c r="N28" i="27"/>
  <c r="N6" i="27"/>
  <c r="M8" i="26"/>
  <c r="N23" i="27"/>
  <c r="M25" i="26"/>
  <c r="M48" i="26"/>
  <c r="N35" i="27"/>
  <c r="M42" i="26"/>
  <c r="N27" i="27"/>
  <c r="M18" i="26"/>
  <c r="N18" i="27"/>
  <c r="M39" i="26"/>
  <c r="N29" i="27"/>
  <c r="L41" i="26"/>
  <c r="L11" i="26"/>
  <c r="L49" i="26"/>
  <c r="L36" i="26"/>
  <c r="L19" i="26"/>
  <c r="L8" i="26"/>
  <c r="L42" i="26"/>
  <c r="L9" i="26"/>
  <c r="L16" i="26"/>
  <c r="L48" i="26"/>
  <c r="L39" i="26"/>
  <c r="L17" i="26"/>
  <c r="L10" i="26"/>
  <c r="L47" i="26"/>
  <c r="L38" i="26"/>
  <c r="L40" i="26"/>
  <c r="L25" i="26"/>
  <c r="L37" i="26"/>
  <c r="L26" i="26"/>
  <c r="K65" i="29"/>
  <c r="K28" i="29"/>
  <c r="K14" i="29"/>
  <c r="K64" i="29"/>
  <c r="K31" i="29"/>
  <c r="K13" i="29"/>
  <c r="K30" i="29"/>
  <c r="K59" i="29"/>
  <c r="K18" i="27"/>
  <c r="L13" i="11"/>
  <c r="M9" i="12" s="1"/>
  <c r="K11" i="25"/>
  <c r="K13" i="8" s="1"/>
  <c r="L21" i="11"/>
  <c r="M28" i="32" s="1"/>
  <c r="K6" i="27"/>
  <c r="M23" i="12"/>
  <c r="K15" i="27"/>
  <c r="K10" i="27"/>
  <c r="M13" i="12"/>
  <c r="L28" i="11"/>
  <c r="K19" i="27"/>
  <c r="K12" i="25"/>
  <c r="K14" i="8" s="1"/>
  <c r="K20" i="27"/>
  <c r="L32" i="11"/>
  <c r="K13" i="25"/>
  <c r="K15" i="8" s="1"/>
  <c r="K15" i="26"/>
  <c r="K17" i="26"/>
  <c r="K24" i="26"/>
  <c r="K30" i="26"/>
  <c r="K42" i="26"/>
  <c r="K38" i="26"/>
  <c r="K41" i="26"/>
  <c r="K40" i="26"/>
  <c r="L17" i="11"/>
  <c r="M29" i="32" s="1"/>
  <c r="K9" i="27"/>
  <c r="K7" i="25"/>
  <c r="K9" i="8" s="1"/>
  <c r="K7" i="27"/>
  <c r="L20" i="11"/>
  <c r="M8" i="35" s="1"/>
  <c r="K5" i="25"/>
  <c r="K7" i="8" s="1"/>
  <c r="K16" i="26"/>
  <c r="K10" i="26"/>
  <c r="K39" i="26"/>
  <c r="K26" i="26"/>
  <c r="K19" i="26"/>
  <c r="K36" i="26"/>
  <c r="K25" i="26"/>
  <c r="M19" i="32" l="1"/>
  <c r="M8" i="34"/>
  <c r="M42" i="12"/>
  <c r="M9" i="35"/>
  <c r="M18" i="35"/>
  <c r="I16" i="35"/>
  <c r="M17" i="35"/>
  <c r="M20" i="34"/>
  <c r="M20" i="35"/>
  <c r="M19" i="35"/>
  <c r="M17" i="32"/>
  <c r="E16" i="35"/>
  <c r="I43" i="12"/>
  <c r="H66" i="29"/>
  <c r="H37" i="26"/>
  <c r="H14" i="33"/>
  <c r="H17" i="31"/>
  <c r="G18" i="25"/>
  <c r="G20" i="8" s="1"/>
  <c r="B96" i="30"/>
  <c r="G17" i="27"/>
  <c r="H18" i="11"/>
  <c r="I18" i="35" s="1"/>
  <c r="H12" i="5"/>
  <c r="M48" i="12"/>
  <c r="M53" i="12"/>
  <c r="D37" i="26"/>
  <c r="E43" i="12"/>
  <c r="D66" i="29"/>
  <c r="D14" i="33"/>
  <c r="D17" i="31"/>
  <c r="C18" i="25"/>
  <c r="C20" i="8" s="1"/>
  <c r="B95" i="30"/>
  <c r="C17" i="27"/>
  <c r="D18" i="11"/>
  <c r="E18" i="35" s="1"/>
  <c r="D12" i="5"/>
  <c r="M30" i="12"/>
  <c r="M49" i="32"/>
  <c r="M40" i="32"/>
  <c r="M27" i="32"/>
  <c r="M44" i="32"/>
  <c r="M25" i="32"/>
  <c r="M44" i="12"/>
  <c r="M24" i="32"/>
  <c r="M27" i="12"/>
  <c r="M20" i="32"/>
  <c r="M34" i="32"/>
  <c r="M32" i="12"/>
  <c r="M31" i="12"/>
  <c r="M46" i="12"/>
  <c r="M36" i="12"/>
  <c r="M15" i="32"/>
  <c r="M57" i="12"/>
  <c r="M55" i="12"/>
  <c r="M47" i="12"/>
  <c r="M9" i="32"/>
  <c r="M22" i="12"/>
  <c r="M54" i="12"/>
  <c r="M41" i="32"/>
  <c r="M43" i="32"/>
  <c r="M19" i="12"/>
  <c r="M48" i="32"/>
  <c r="K47" i="26"/>
  <c r="M10" i="32"/>
  <c r="M11" i="12"/>
  <c r="K66" i="29"/>
  <c r="M26" i="32"/>
  <c r="M28" i="12"/>
  <c r="M12" i="12"/>
  <c r="M8" i="32"/>
  <c r="M8" i="12"/>
  <c r="L18" i="26"/>
  <c r="M16" i="32"/>
  <c r="M21" i="12"/>
  <c r="Q6" i="27"/>
  <c r="R6" i="27" s="1"/>
  <c r="Q22" i="27"/>
  <c r="R22" i="27" s="1"/>
  <c r="Q25" i="27"/>
  <c r="R25" i="27" s="1"/>
  <c r="Q12" i="27"/>
  <c r="R12" i="27" s="1"/>
  <c r="Q37" i="27"/>
  <c r="R37" i="27" s="1"/>
  <c r="Q24" i="27"/>
  <c r="R24" i="27" s="1"/>
  <c r="Q8" i="27"/>
  <c r="R8" i="27" s="1"/>
  <c r="Q20" i="27"/>
  <c r="R20" i="27" s="1"/>
  <c r="Q30" i="27"/>
  <c r="R30" i="27" s="1"/>
  <c r="Q32" i="27"/>
  <c r="R32" i="27" s="1"/>
  <c r="Q27" i="27"/>
  <c r="R27" i="27" s="1"/>
  <c r="Q28" i="27"/>
  <c r="R28" i="27" s="1"/>
  <c r="Q36" i="27"/>
  <c r="R36" i="27" s="1"/>
  <c r="Q31" i="27"/>
  <c r="R31" i="27" s="1"/>
  <c r="Q14" i="27"/>
  <c r="R14" i="27" s="1"/>
  <c r="Q29" i="27"/>
  <c r="R29" i="27" s="1"/>
  <c r="Q17" i="27"/>
  <c r="R17" i="27" s="1"/>
  <c r="Q33" i="27"/>
  <c r="R33" i="27" s="1"/>
  <c r="Q13" i="27"/>
  <c r="R13" i="27" s="1"/>
  <c r="Q7" i="27"/>
  <c r="R7" i="27" s="1"/>
  <c r="Q35" i="27"/>
  <c r="R35" i="27" s="1"/>
  <c r="Q23" i="27"/>
  <c r="R23" i="27" s="1"/>
  <c r="Q16" i="27"/>
  <c r="R16" i="27" s="1"/>
  <c r="Q21" i="27"/>
  <c r="R21" i="27" s="1"/>
  <c r="Q15" i="27"/>
  <c r="R15" i="27" s="1"/>
  <c r="Q26" i="27"/>
  <c r="R26" i="27" s="1"/>
  <c r="Q19" i="27"/>
  <c r="R19" i="27" s="1"/>
  <c r="Q38" i="27"/>
  <c r="R38" i="27" s="1"/>
  <c r="Q34" i="27"/>
  <c r="R34" i="27" s="1"/>
  <c r="Q9" i="27"/>
  <c r="R9" i="27" s="1"/>
  <c r="Q18" i="27"/>
  <c r="R18" i="27" s="1"/>
  <c r="Q10" i="27"/>
  <c r="R10" i="27" s="1"/>
  <c r="Q11" i="27"/>
  <c r="R11" i="27" s="1"/>
  <c r="L23" i="26"/>
  <c r="K37" i="26"/>
  <c r="K49" i="29"/>
  <c r="K44" i="29"/>
  <c r="K10" i="29"/>
  <c r="K27" i="29"/>
  <c r="K12" i="29"/>
  <c r="K55" i="29"/>
  <c r="K54" i="29"/>
  <c r="K29" i="29"/>
  <c r="K9" i="26"/>
  <c r="K23" i="26"/>
  <c r="K8" i="26"/>
  <c r="K11" i="26"/>
  <c r="K18" i="26"/>
  <c r="D42" i="12"/>
  <c r="D23" i="12"/>
  <c r="D54" i="12"/>
  <c r="D30" i="12"/>
  <c r="D27" i="12"/>
  <c r="D55" i="12"/>
  <c r="S32" i="12"/>
  <c r="Q25" i="26"/>
  <c r="I19" i="12" l="1"/>
  <c r="H16" i="26"/>
  <c r="I27" i="32"/>
  <c r="H51" i="29"/>
  <c r="H9" i="33"/>
  <c r="H11" i="31"/>
  <c r="G38" i="27"/>
  <c r="H10" i="11"/>
  <c r="G19" i="25"/>
  <c r="G21" i="8" s="1"/>
  <c r="B103" i="30"/>
  <c r="H32" i="5"/>
  <c r="E27" i="32"/>
  <c r="D51" i="29"/>
  <c r="E19" i="12"/>
  <c r="D16" i="26"/>
  <c r="D9" i="33"/>
  <c r="D11" i="31"/>
  <c r="B102" i="30"/>
  <c r="D32" i="5"/>
  <c r="C38" i="27"/>
  <c r="D10" i="11"/>
  <c r="C19" i="25"/>
  <c r="C21" i="8" s="1"/>
  <c r="D44" i="12"/>
  <c r="D41" i="32"/>
  <c r="D9" i="32"/>
  <c r="D9" i="12"/>
  <c r="D31" i="12"/>
  <c r="C25" i="26"/>
  <c r="D48" i="32"/>
  <c r="D53" i="12"/>
  <c r="D12" i="12"/>
  <c r="D17" i="32"/>
  <c r="D20" i="12"/>
  <c r="D29" i="12"/>
  <c r="D40" i="32"/>
  <c r="D43" i="12"/>
  <c r="D39" i="32"/>
  <c r="D41" i="12"/>
  <c r="D44" i="32"/>
  <c r="D47" i="12"/>
  <c r="D15" i="32"/>
  <c r="D22" i="12"/>
  <c r="C19" i="26"/>
  <c r="D19" i="12"/>
  <c r="D20" i="32"/>
  <c r="D42" i="32"/>
  <c r="D45" i="12"/>
  <c r="D26" i="32"/>
  <c r="D28" i="12"/>
  <c r="D32" i="12"/>
  <c r="C26" i="26"/>
  <c r="D21" i="12"/>
  <c r="D16" i="32"/>
  <c r="D36" i="12"/>
  <c r="D34" i="32"/>
  <c r="D48" i="12"/>
  <c r="D46" i="12"/>
  <c r="D43" i="32"/>
  <c r="C28" i="29"/>
  <c r="C49" i="29"/>
  <c r="C15" i="26"/>
  <c r="C39" i="26"/>
  <c r="C51" i="29"/>
  <c r="C16" i="26"/>
  <c r="C17" i="26"/>
  <c r="C29" i="29"/>
  <c r="C54" i="29"/>
  <c r="C42" i="26"/>
  <c r="C38" i="26"/>
  <c r="C50" i="29"/>
  <c r="C23" i="26"/>
  <c r="C55" i="29"/>
  <c r="C12" i="29"/>
  <c r="C41" i="26"/>
  <c r="C48" i="26"/>
  <c r="C65" i="29"/>
  <c r="C46" i="29"/>
  <c r="C10" i="26"/>
  <c r="C45" i="29"/>
  <c r="C44" i="29"/>
  <c r="C10" i="29"/>
  <c r="C8" i="26"/>
  <c r="C27" i="29"/>
  <c r="C47" i="26"/>
  <c r="C66" i="29"/>
  <c r="C37" i="26"/>
  <c r="C64" i="29"/>
  <c r="C14" i="29"/>
  <c r="C31" i="29"/>
  <c r="C36" i="26"/>
  <c r="C49" i="26"/>
  <c r="C24" i="26"/>
  <c r="C56" i="29"/>
  <c r="C18" i="26"/>
  <c r="C59" i="29"/>
  <c r="C30" i="26"/>
  <c r="C13" i="29"/>
  <c r="C30" i="29"/>
  <c r="C11" i="26"/>
  <c r="C40" i="26"/>
  <c r="E24" i="26"/>
  <c r="E56" i="29"/>
  <c r="Q9" i="26"/>
  <c r="S30" i="12"/>
  <c r="E10" i="26"/>
  <c r="E45" i="29"/>
  <c r="E23" i="26"/>
  <c r="E55" i="29"/>
  <c r="E12" i="29"/>
  <c r="E46" i="29"/>
  <c r="E47" i="26"/>
  <c r="Q49" i="26"/>
  <c r="E38" i="26"/>
  <c r="Q15" i="26"/>
  <c r="S56" i="12"/>
  <c r="E65" i="29"/>
  <c r="S8" i="12"/>
  <c r="Q16" i="26"/>
  <c r="S20" i="12"/>
  <c r="E54" i="29"/>
  <c r="E29" i="29"/>
  <c r="E42" i="26"/>
  <c r="S21" i="12"/>
  <c r="Q41" i="26"/>
  <c r="E30" i="26"/>
  <c r="E59" i="29"/>
  <c r="E30" i="29"/>
  <c r="E13" i="29"/>
  <c r="E37" i="26"/>
  <c r="E66" i="29"/>
  <c r="E14" i="29"/>
  <c r="E64" i="29"/>
  <c r="E31" i="29"/>
  <c r="E36" i="26"/>
  <c r="Q11" i="26"/>
  <c r="E40" i="26"/>
  <c r="Q39" i="26"/>
  <c r="E50" i="29"/>
  <c r="S18" i="12"/>
  <c r="S9" i="12"/>
  <c r="Q47" i="26"/>
  <c r="S43" i="12"/>
  <c r="S41" i="12"/>
  <c r="S29" i="12"/>
  <c r="Q30" i="26"/>
  <c r="S10" i="12"/>
  <c r="S46" i="12"/>
  <c r="S44" i="12"/>
  <c r="S57" i="12"/>
  <c r="S36" i="12"/>
  <c r="S13" i="12"/>
  <c r="S22" i="12"/>
  <c r="S31" i="12"/>
  <c r="S55" i="12"/>
  <c r="S54" i="12"/>
  <c r="S42" i="12"/>
  <c r="Q40" i="26"/>
  <c r="S28" i="12"/>
  <c r="S12" i="12"/>
  <c r="Q26" i="26"/>
  <c r="S11" i="12"/>
  <c r="Q18" i="26"/>
  <c r="S45" i="12"/>
  <c r="S53" i="12"/>
  <c r="S27" i="12"/>
  <c r="Q37" i="26"/>
  <c r="Q23" i="26"/>
  <c r="Q8" i="26"/>
  <c r="S23" i="12"/>
  <c r="S48" i="12"/>
  <c r="Q19" i="26"/>
  <c r="Q36" i="26"/>
  <c r="Q24" i="26"/>
  <c r="Q42" i="26"/>
  <c r="Q48" i="26"/>
  <c r="Q10" i="26"/>
  <c r="Q17" i="26"/>
  <c r="S47" i="12"/>
  <c r="S19" i="12"/>
  <c r="S17" i="12"/>
  <c r="Q38" i="26"/>
  <c r="E20" i="34" l="1"/>
  <c r="E24" i="32"/>
  <c r="I20" i="34"/>
  <c r="I24" i="32"/>
  <c r="E15" i="35"/>
  <c r="E28" i="32"/>
  <c r="I15" i="35"/>
  <c r="I28" i="32"/>
  <c r="I53" i="12"/>
  <c r="H47" i="26"/>
  <c r="H13" i="33"/>
  <c r="G24" i="27"/>
  <c r="G20" i="25"/>
  <c r="G22" i="8" s="1"/>
  <c r="B110" i="30"/>
  <c r="H17" i="11"/>
  <c r="H19" i="5"/>
  <c r="E53" i="12"/>
  <c r="D47" i="26"/>
  <c r="D13" i="33"/>
  <c r="C20" i="25"/>
  <c r="C22" i="8" s="1"/>
  <c r="B109" i="30"/>
  <c r="C24" i="27"/>
  <c r="D17" i="11"/>
  <c r="D19" i="5"/>
  <c r="D10" i="32"/>
  <c r="D11" i="12"/>
  <c r="C9" i="26"/>
  <c r="D57" i="12"/>
  <c r="E15" i="26"/>
  <c r="E49" i="29"/>
  <c r="E28" i="29"/>
  <c r="E49" i="26"/>
  <c r="E11" i="26"/>
  <c r="E41" i="26"/>
  <c r="E27" i="29"/>
  <c r="E10" i="29"/>
  <c r="E8" i="26"/>
  <c r="E44" i="29"/>
  <c r="E18" i="26"/>
  <c r="E9" i="26"/>
  <c r="E17" i="26"/>
  <c r="E16" i="26"/>
  <c r="E51" i="29"/>
  <c r="E39" i="26"/>
  <c r="E48" i="26"/>
  <c r="I17" i="35" l="1"/>
  <c r="I26" i="32"/>
  <c r="E17" i="35"/>
  <c r="E26" i="32"/>
  <c r="E29" i="32"/>
  <c r="I29" i="32"/>
  <c r="I32" i="12"/>
  <c r="I25" i="32"/>
  <c r="H26" i="26"/>
  <c r="H21" i="33"/>
  <c r="G16" i="27"/>
  <c r="G21" i="25"/>
  <c r="G23" i="8" s="1"/>
  <c r="H18" i="31"/>
  <c r="B117" i="30"/>
  <c r="H27" i="11"/>
  <c r="H11" i="5"/>
  <c r="D21" i="33"/>
  <c r="D18" i="31"/>
  <c r="B116" i="30"/>
  <c r="D11" i="5"/>
  <c r="C16" i="27"/>
  <c r="D27" i="11"/>
  <c r="C21" i="25"/>
  <c r="C23" i="8" s="1"/>
  <c r="E25" i="32"/>
  <c r="E32" i="12"/>
  <c r="D26" i="26"/>
  <c r="H17" i="26" l="1"/>
  <c r="I20" i="12"/>
  <c r="H19" i="33"/>
  <c r="G32" i="27"/>
  <c r="G22" i="25"/>
  <c r="G24" i="8" s="1"/>
  <c r="H6" i="31"/>
  <c r="B124" i="30"/>
  <c r="H24" i="11"/>
  <c r="I28" i="34" s="1"/>
  <c r="H27" i="5"/>
  <c r="E20" i="12"/>
  <c r="D17" i="26"/>
  <c r="D19" i="33"/>
  <c r="D6" i="31"/>
  <c r="D24" i="11"/>
  <c r="E28" i="34" s="1"/>
  <c r="C22" i="25"/>
  <c r="C24" i="8" s="1"/>
  <c r="B123" i="30"/>
  <c r="C32" i="27"/>
  <c r="D27" i="5"/>
  <c r="E33" i="32" l="1"/>
  <c r="I33" i="32"/>
  <c r="I41" i="12"/>
  <c r="H31" i="29"/>
  <c r="H14" i="29"/>
  <c r="H36" i="26"/>
  <c r="I34" i="32"/>
  <c r="H64" i="29"/>
  <c r="H15" i="33"/>
  <c r="H7" i="31"/>
  <c r="G8" i="27"/>
  <c r="G23" i="25"/>
  <c r="G25" i="8" s="1"/>
  <c r="B131" i="30"/>
  <c r="H19" i="11"/>
  <c r="H8" i="5"/>
  <c r="D15" i="33"/>
  <c r="D7" i="31"/>
  <c r="B130" i="30"/>
  <c r="D8" i="5"/>
  <c r="C8" i="27"/>
  <c r="D19" i="11"/>
  <c r="C23" i="25"/>
  <c r="C25" i="8" s="1"/>
  <c r="E10" i="12"/>
  <c r="E41" i="12"/>
  <c r="D36" i="26"/>
  <c r="D64" i="29"/>
  <c r="E34" i="32"/>
  <c r="D31" i="29"/>
  <c r="D14" i="29"/>
  <c r="I9" i="12" l="1"/>
  <c r="H10" i="26"/>
  <c r="H45" i="29"/>
  <c r="H26" i="31"/>
  <c r="G24" i="25"/>
  <c r="G26" i="8" s="1"/>
  <c r="B138" i="30"/>
  <c r="G33" i="27"/>
  <c r="H22" i="11"/>
  <c r="H28" i="5"/>
  <c r="E9" i="12"/>
  <c r="D45" i="29"/>
  <c r="D10" i="26"/>
  <c r="D26" i="31"/>
  <c r="D22" i="11"/>
  <c r="C24" i="25"/>
  <c r="C26" i="8" s="1"/>
  <c r="B137" i="30"/>
  <c r="C33" i="27"/>
  <c r="D28" i="5"/>
  <c r="G25" i="25" l="1"/>
  <c r="G27" i="8" s="1"/>
  <c r="H12" i="31"/>
  <c r="B145" i="30"/>
  <c r="G7" i="27"/>
  <c r="H26" i="11"/>
  <c r="H7" i="5"/>
  <c r="I40" i="32"/>
  <c r="I47" i="12"/>
  <c r="H41" i="26"/>
  <c r="E40" i="32"/>
  <c r="E47" i="12"/>
  <c r="D41" i="26"/>
  <c r="D12" i="31"/>
  <c r="B144" i="30"/>
  <c r="D7" i="5"/>
  <c r="C7" i="27"/>
  <c r="D26" i="11"/>
  <c r="C25" i="25"/>
  <c r="C27" i="8" s="1"/>
  <c r="H18" i="33" l="1"/>
  <c r="G26" i="25"/>
  <c r="G28" i="8" s="1"/>
  <c r="H25" i="31"/>
  <c r="B152" i="30"/>
  <c r="G37" i="27"/>
  <c r="H23" i="11"/>
  <c r="H31" i="5"/>
  <c r="I41" i="32"/>
  <c r="H9" i="26"/>
  <c r="I11" i="12"/>
  <c r="E41" i="32"/>
  <c r="E11" i="12"/>
  <c r="D9" i="26"/>
  <c r="D18" i="33"/>
  <c r="D25" i="31"/>
  <c r="D23" i="11"/>
  <c r="C26" i="25"/>
  <c r="C28" i="8" s="1"/>
  <c r="B151" i="30"/>
  <c r="C37" i="27"/>
  <c r="D31" i="5"/>
  <c r="I42" i="32" l="1"/>
  <c r="I57" i="12"/>
  <c r="H49" i="26"/>
  <c r="H23" i="33"/>
  <c r="H20" i="31"/>
  <c r="G27" i="25"/>
  <c r="G29" i="8" s="1"/>
  <c r="B159" i="30"/>
  <c r="G9" i="27"/>
  <c r="H29" i="11"/>
  <c r="H9" i="5"/>
  <c r="E57" i="12"/>
  <c r="D49" i="26"/>
  <c r="E42" i="32"/>
  <c r="D23" i="33"/>
  <c r="D20" i="31"/>
  <c r="B158" i="30"/>
  <c r="D9" i="5"/>
  <c r="C9" i="27"/>
  <c r="D29" i="11"/>
  <c r="C27" i="25"/>
  <c r="C29" i="8" s="1"/>
  <c r="I43" i="32" l="1"/>
  <c r="I12" i="12"/>
  <c r="H11" i="26"/>
  <c r="H10" i="33"/>
  <c r="H19" i="31"/>
  <c r="G18" i="27"/>
  <c r="G28" i="25"/>
  <c r="G30" i="8" s="1"/>
  <c r="B166" i="30"/>
  <c r="H11" i="11"/>
  <c r="H13" i="5"/>
  <c r="E43" i="32"/>
  <c r="E12" i="12"/>
  <c r="D11" i="26"/>
  <c r="D10" i="33"/>
  <c r="D19" i="31"/>
  <c r="D11" i="11"/>
  <c r="C28" i="25"/>
  <c r="C30" i="8" s="1"/>
  <c r="B165" i="30"/>
  <c r="C18" i="27"/>
  <c r="D13" i="5"/>
  <c r="E39" i="32" l="1"/>
  <c r="E34" i="34"/>
  <c r="I34" i="34"/>
  <c r="I39" i="32"/>
  <c r="I21" i="12"/>
  <c r="H18" i="26"/>
  <c r="I44" i="32"/>
  <c r="H31" i="11"/>
  <c r="G29" i="25"/>
  <c r="G31" i="8" s="1"/>
  <c r="B173" i="30"/>
  <c r="G19" i="27"/>
  <c r="H14" i="5"/>
  <c r="B172" i="30"/>
  <c r="D31" i="11"/>
  <c r="D14" i="5"/>
  <c r="C19" i="27"/>
  <c r="C29" i="25"/>
  <c r="C31" i="8" s="1"/>
  <c r="E44" i="32"/>
  <c r="E21" i="12"/>
  <c r="D18" i="26"/>
  <c r="H20" i="33" l="1"/>
  <c r="G30" i="25"/>
  <c r="G32" i="8" s="1"/>
  <c r="H22" i="31"/>
  <c r="G36" i="27"/>
  <c r="B180" i="30"/>
  <c r="H25" i="11"/>
  <c r="I48" i="32" s="1"/>
  <c r="H30" i="5"/>
  <c r="I27" i="12"/>
  <c r="H54" i="29"/>
  <c r="H29" i="29"/>
  <c r="E48" i="32"/>
  <c r="D29" i="29"/>
  <c r="E27" i="12"/>
  <c r="D54" i="29"/>
  <c r="D20" i="33"/>
  <c r="C30" i="25"/>
  <c r="C32" i="8" s="1"/>
  <c r="D22" i="31"/>
  <c r="D25" i="11"/>
  <c r="B179" i="30"/>
  <c r="C36" i="27"/>
  <c r="D30" i="5"/>
  <c r="H24" i="33" l="1"/>
  <c r="G33" i="8"/>
  <c r="H29" i="31"/>
  <c r="B187" i="30"/>
  <c r="G15" i="27"/>
  <c r="H30" i="11"/>
  <c r="I55" i="12"/>
  <c r="I41" i="34"/>
  <c r="I49" i="32"/>
  <c r="E30" i="12"/>
  <c r="E41" i="34"/>
  <c r="E55" i="12"/>
  <c r="E49" i="32"/>
  <c r="D24" i="33"/>
  <c r="D29" i="31"/>
  <c r="B186" i="30"/>
  <c r="D30" i="11"/>
  <c r="C31" i="25"/>
  <c r="C33" i="8" s="1"/>
  <c r="C15" i="27"/>
  <c r="I23" i="12" l="1"/>
  <c r="E23" i="12"/>
</calcChain>
</file>

<file path=xl/sharedStrings.xml><?xml version="1.0" encoding="utf-8"?>
<sst xmlns="http://schemas.openxmlformats.org/spreadsheetml/2006/main" count="2477" uniqueCount="328">
  <si>
    <t>Nome</t>
  </si>
  <si>
    <t>ID Coppia</t>
  </si>
  <si>
    <t>Tipo Bici</t>
  </si>
  <si>
    <t>Anno</t>
  </si>
  <si>
    <t>Ente</t>
  </si>
  <si>
    <t>Raffaele Di Cello</t>
  </si>
  <si>
    <t>Nome 1</t>
  </si>
  <si>
    <t>Nome società 1</t>
  </si>
  <si>
    <t>ASD La Belle Equipe</t>
  </si>
  <si>
    <t>Nome 2</t>
  </si>
  <si>
    <t>Nome società 2</t>
  </si>
  <si>
    <t>UISP</t>
  </si>
  <si>
    <t>Regione</t>
  </si>
  <si>
    <t>Somma Età</t>
  </si>
  <si>
    <t>Categoria</t>
  </si>
  <si>
    <t>Età Coppia</t>
  </si>
  <si>
    <t>Categoria Coppia</t>
  </si>
  <si>
    <t>Tipo Bici Coppia</t>
  </si>
  <si>
    <t>Anni</t>
  </si>
  <si>
    <t>Categorie</t>
  </si>
  <si>
    <t>Lei &amp; Lui</t>
  </si>
  <si>
    <t>Donne</t>
  </si>
  <si>
    <t>F1</t>
  </si>
  <si>
    <t>F2</t>
  </si>
  <si>
    <t>F3</t>
  </si>
  <si>
    <t>F4</t>
  </si>
  <si>
    <t>Genere</t>
  </si>
  <si>
    <t>M</t>
  </si>
  <si>
    <t>Tipo Coppia</t>
  </si>
  <si>
    <t>F</t>
  </si>
  <si>
    <t>TT</t>
  </si>
  <si>
    <t>BDC</t>
  </si>
  <si>
    <t>Numero 1</t>
  </si>
  <si>
    <t>Numero 2</t>
  </si>
  <si>
    <r>
      <t xml:space="preserve">Classifica - Trofeo Città di Pisa
</t>
    </r>
    <r>
      <rPr>
        <sz val="8"/>
        <rFont val="Arial"/>
        <family val="2"/>
      </rPr>
      <t>Coppia con miglior tempo assoluto
(Qualsiasi bici ed ente di tessaramento)</t>
    </r>
  </si>
  <si>
    <t>Nome Società</t>
  </si>
  <si>
    <t>Fasc.</t>
  </si>
  <si>
    <t>Orario Partenza</t>
  </si>
  <si>
    <t>Tempo Impiegato</t>
  </si>
  <si>
    <t>Posizione</t>
  </si>
  <si>
    <t>Cod.</t>
  </si>
  <si>
    <t>N. Gara</t>
  </si>
  <si>
    <t>F5</t>
  </si>
  <si>
    <t>F6</t>
  </si>
  <si>
    <t>Lui &amp;Lei</t>
  </si>
  <si>
    <t>Donnaloia Fabio</t>
  </si>
  <si>
    <t xml:space="preserve">Guarini Gabriele </t>
  </si>
  <si>
    <t>Greco Stefano</t>
  </si>
  <si>
    <t>Aiazzi Feancesco</t>
  </si>
  <si>
    <t>Dal canto Enrico</t>
  </si>
  <si>
    <t>Trosino Franco</t>
  </si>
  <si>
    <t>Donatelli Chiara</t>
  </si>
  <si>
    <t>Sarti Yuri</t>
  </si>
  <si>
    <t>Coppo Carlo</t>
  </si>
  <si>
    <t>Masiani Nicola</t>
  </si>
  <si>
    <t>Tucci Massimo</t>
  </si>
  <si>
    <t>Giusti Daniele</t>
  </si>
  <si>
    <t>Wanderlingh Stefano</t>
  </si>
  <si>
    <t>Scacco Massimo</t>
  </si>
  <si>
    <t>Rosati Ilaria</t>
  </si>
  <si>
    <t>Biasci Elena</t>
  </si>
  <si>
    <t>Bergomi Marinella</t>
  </si>
  <si>
    <t>Lorenzi Oliviero</t>
  </si>
  <si>
    <t>Frappi Marco</t>
  </si>
  <si>
    <t>Baccelli Gianna</t>
  </si>
  <si>
    <t>Fondelli Daniele</t>
  </si>
  <si>
    <t>Iscaro Susanna</t>
  </si>
  <si>
    <t>Bocci Daniele</t>
  </si>
  <si>
    <t>Bartalucci Alice</t>
  </si>
  <si>
    <t>Lanata' Luca</t>
  </si>
  <si>
    <t xml:space="preserve">Lari Alessandra </t>
  </si>
  <si>
    <t>Maggini Alessandro</t>
  </si>
  <si>
    <t>Paoli Alfredo</t>
  </si>
  <si>
    <t>Federigi Elisa</t>
  </si>
  <si>
    <t>Zaniewska Dominika</t>
  </si>
  <si>
    <t>Anno di nascita</t>
  </si>
  <si>
    <t>New MT Bike</t>
  </si>
  <si>
    <t>ASD MBM</t>
  </si>
  <si>
    <t>ASD Team Bicisport Carrara</t>
  </si>
  <si>
    <t xml:space="preserve">GS Emicicli </t>
  </si>
  <si>
    <t>Cicloteam San Ginese</t>
  </si>
  <si>
    <t>Uisp terre etrusco labronica</t>
  </si>
  <si>
    <t>Asd Veloetruria Pomarance</t>
  </si>
  <si>
    <t>TEAM PISA 2001</t>
  </si>
  <si>
    <t>Bicisport Sanguinetti</t>
  </si>
  <si>
    <t>Anno di Nascita</t>
  </si>
  <si>
    <t>FCI</t>
  </si>
  <si>
    <t>ACSI</t>
  </si>
  <si>
    <t>ASD Parkpre</t>
  </si>
  <si>
    <t>ASD Ciclosport Piggibonsi</t>
  </si>
  <si>
    <t>ASD Team Freedom Bike</t>
  </si>
  <si>
    <t>Tredici Racing Club</t>
  </si>
  <si>
    <t>GS Carli Salviano</t>
  </si>
  <si>
    <t xml:space="preserve">Turchi Massimo </t>
  </si>
  <si>
    <t xml:space="preserve">Mancini Franco </t>
  </si>
  <si>
    <t xml:space="preserve">Vitofrancesco Pasquale </t>
  </si>
  <si>
    <t>Carlotti Michele</t>
  </si>
  <si>
    <t>Poli Davide</t>
  </si>
  <si>
    <t>Graffeo Valeria</t>
  </si>
  <si>
    <t>Bellucci Luca</t>
  </si>
  <si>
    <t>Bertoni Daniele</t>
  </si>
  <si>
    <t>Bartucci Alice</t>
  </si>
  <si>
    <t>Moretto Carlo</t>
  </si>
  <si>
    <t>Freschi Alessandro</t>
  </si>
  <si>
    <t>De Palma Lucrezia</t>
  </si>
  <si>
    <t>Bitossi Alessandro</t>
  </si>
  <si>
    <t>Chiesa Matteo</t>
  </si>
  <si>
    <t>Ass. Team perini bike</t>
  </si>
  <si>
    <t>Marchetti Stefano</t>
  </si>
  <si>
    <t xml:space="preserve">Mancini Carmen </t>
  </si>
  <si>
    <t>Rofi Marco</t>
  </si>
  <si>
    <t>D'allestro Giovanni</t>
  </si>
  <si>
    <t>Paonessa Maria Marcella</t>
  </si>
  <si>
    <t>Ferrari Tommaso</t>
  </si>
  <si>
    <t>Paoletti Clara</t>
  </si>
  <si>
    <t>Sigona Giulio</t>
  </si>
  <si>
    <t>Rocchi David</t>
  </si>
  <si>
    <t>Freschi Alessio</t>
  </si>
  <si>
    <t>Sbarra Susanna</t>
  </si>
  <si>
    <t>Scali Francesco</t>
  </si>
  <si>
    <t>Iacoponi Michele</t>
  </si>
  <si>
    <t>ASD Gruppo Crosa Bike</t>
  </si>
  <si>
    <t xml:space="preserve">Cicli Puccinelli </t>
  </si>
  <si>
    <t>Check 1</t>
  </si>
  <si>
    <t>Check 2</t>
  </si>
  <si>
    <t>Media Km/h</t>
  </si>
  <si>
    <t>Nome Atleta 1</t>
  </si>
  <si>
    <t>Nome Atleta 2</t>
  </si>
  <si>
    <t>Firma Atleta 1</t>
  </si>
  <si>
    <t>Firma Atleta 2</t>
  </si>
  <si>
    <t>Atleta 1</t>
  </si>
  <si>
    <t>Atleta 2</t>
  </si>
  <si>
    <t>Trofeo Città di Pisa</t>
  </si>
  <si>
    <t>Coppa Cemes</t>
  </si>
  <si>
    <t>ASD Portammare</t>
  </si>
  <si>
    <t>Ordine Partenza</t>
  </si>
  <si>
    <t>Part.</t>
  </si>
  <si>
    <t>X</t>
  </si>
  <si>
    <t>Classifica Generale</t>
  </si>
  <si>
    <t>Velocità Media</t>
  </si>
  <si>
    <t>Categoria F1 : da 30 a 90 anni</t>
  </si>
  <si>
    <t>Categoria F2 : da 91 a 110 anni</t>
  </si>
  <si>
    <t>Categoria F3 : da 111 a 135 anni</t>
  </si>
  <si>
    <t>Categoria F4 : da 136 e Oltre</t>
  </si>
  <si>
    <t>Pos. Cat.</t>
  </si>
  <si>
    <t>Classifica Categoria e Coppa CEMES</t>
  </si>
  <si>
    <t>Bici</t>
  </si>
  <si>
    <t>Pos. Ass.</t>
  </si>
  <si>
    <t>Verbale Premiazione</t>
  </si>
  <si>
    <t>PREMIAZIONE PREMI CATEGORIA</t>
  </si>
  <si>
    <t>PREMIAZIONE BDC</t>
  </si>
  <si>
    <t>PREMIAZIONE TROFEO CITTA' DI PISA</t>
  </si>
  <si>
    <t>PREMIAZIONE COPPA CEMES</t>
  </si>
  <si>
    <t>PREMIAZIONE CAMPIONE TOSCANO CRONOMERO UISP</t>
  </si>
  <si>
    <t>Serafini Valerio</t>
  </si>
  <si>
    <t>Pulina Davide</t>
  </si>
  <si>
    <t>Mista</t>
  </si>
  <si>
    <t>Donna</t>
  </si>
  <si>
    <t>Numero Gara 1</t>
  </si>
  <si>
    <t>Numero Gara 2</t>
  </si>
  <si>
    <t>Bike</t>
  </si>
  <si>
    <t>Categoria Mista : Lei e Lui (Coppie Miste)</t>
  </si>
  <si>
    <t>Categoria Donne : Donne (Unica)</t>
  </si>
  <si>
    <t>Camp. UISP</t>
  </si>
  <si>
    <t>Cotroneo Daniele</t>
  </si>
  <si>
    <t>Rumsas Raimondas</t>
  </si>
  <si>
    <t>Certificato Medico</t>
  </si>
  <si>
    <t>29/04/2025</t>
  </si>
  <si>
    <t>08/04/2025</t>
  </si>
  <si>
    <t>06/05/2025</t>
  </si>
  <si>
    <t>New mt bike</t>
  </si>
  <si>
    <t>Star Bike</t>
  </si>
  <si>
    <t>N. Tessera</t>
  </si>
  <si>
    <t>Star bike</t>
  </si>
  <si>
    <t>ASD Veloetruria Pomarance</t>
  </si>
  <si>
    <t>Check</t>
  </si>
  <si>
    <t xml:space="preserve">Tessera </t>
  </si>
  <si>
    <t>Lista Atleti e Orari di Partenza</t>
  </si>
  <si>
    <t>Distacco</t>
  </si>
  <si>
    <t>Classifica Generale - Premiazione Speciale per le bicliclette da corsa classiche (BDC)</t>
  </si>
  <si>
    <t>Classifica - Maglia di Campione Toscano Regionale UISP</t>
  </si>
  <si>
    <t>Prem. Spec. BDC</t>
  </si>
  <si>
    <t>PREMIAZIONE MAGLIA CAMPIONE TOSCANO REGIONALE UISP</t>
  </si>
  <si>
    <t>ASSEGNATA ALLA COPPIA UISP PRIMA CLASSIFICATA DI OGNI CATEGORIA</t>
  </si>
  <si>
    <t>ASSEGNATO ALLA COPPIA CON IL MIGLIOR TEMPO ASSOLUTO INDIPENDENTEMENTE DAL TIPO DI BICLICLETTA UTILIZZATA E DALL'ENTE DI APPARTENENZA</t>
  </si>
  <si>
    <t>ASSEGNATA ALLE COPPIE PRIME CLASSIFICATE DI OGNI CATEGORIA INDIPENDENTEMENTE DAL TIPO DI BICICLETTA UTILIZZATA E DELL'ENTE DI APPARTENENZA</t>
  </si>
  <si>
    <t>PREMIAZIONE SPECIALE PER BICICLETTA DA CORSA CLASSICA</t>
  </si>
  <si>
    <t>ASSEGNATO ALLA COPPIA CON IL MIGLIOR TEMPO ASSOLUTO CON BICICLETTA DA CORSA CLASSICA</t>
  </si>
  <si>
    <t>PREMIAZIONE CATEGORIE</t>
  </si>
  <si>
    <t>ASSEGNATA ALLE PRIME 3 COPPIE PRIME CLASSIFICATE DI OGNI CATEGORIA INDIPENDENTEMENTE DAL TIPO DI BICICLETTA UTILIZZATA E DELL'ENTE DI APPARTENENZA</t>
  </si>
  <si>
    <t>CONSEGNA PREMIO</t>
  </si>
  <si>
    <t>NOTE PER SPEAKER</t>
  </si>
  <si>
    <t>Etichette</t>
  </si>
  <si>
    <t>Atleta</t>
  </si>
  <si>
    <t>Tessera</t>
  </si>
  <si>
    <t>A FINE CORSA RESTITUIRE I PETTORALI PRESSO IL PUNTO DI RITIRO</t>
  </si>
  <si>
    <t>ID</t>
  </si>
  <si>
    <t>Foglio Firma</t>
  </si>
  <si>
    <t>Ord. Part.</t>
  </si>
  <si>
    <t>Dist.</t>
  </si>
  <si>
    <t>Alessandra Rossi</t>
  </si>
  <si>
    <t>Raffaele La Trofa</t>
  </si>
  <si>
    <t>Vincitore</t>
  </si>
  <si>
    <t>ND</t>
  </si>
  <si>
    <t>Pos.</t>
  </si>
  <si>
    <t>km</t>
  </si>
  <si>
    <t>Velocità Media KM/H</t>
  </si>
  <si>
    <t>Ora</t>
  </si>
  <si>
    <t>Classifica  - Premio Bicicletta Classica (BDC)</t>
  </si>
  <si>
    <t>Tip. Bici</t>
  </si>
  <si>
    <t>Papi Alessio</t>
  </si>
  <si>
    <t>Fallavena Valerio</t>
  </si>
  <si>
    <t>Cipolletta Francesco</t>
  </si>
  <si>
    <t xml:space="preserve">Grenzi Mauro </t>
  </si>
  <si>
    <t xml:space="preserve">Massimo Turchi </t>
  </si>
  <si>
    <t xml:space="preserve">Dalle Mura Attilio </t>
  </si>
  <si>
    <t>Natalia Medvedeva</t>
  </si>
  <si>
    <t>Uisp</t>
  </si>
  <si>
    <t>Fci</t>
  </si>
  <si>
    <t>Acsi</t>
  </si>
  <si>
    <t>Promotech mg k vis</t>
  </si>
  <si>
    <t xml:space="preserve">Team Bike Pancalieri </t>
  </si>
  <si>
    <t xml:space="preserve">Team Hicary Factor </t>
  </si>
  <si>
    <t>La Belle Equipe</t>
  </si>
  <si>
    <t>Gs Quercia</t>
  </si>
  <si>
    <t>Gruppo Crosa Bike</t>
  </si>
  <si>
    <t>Team VF Group</t>
  </si>
  <si>
    <t>Bianchi davide</t>
  </si>
  <si>
    <t>De Santis Adrien</t>
  </si>
  <si>
    <t>Demiri Mikel</t>
  </si>
  <si>
    <t xml:space="preserve">Serafini Massimiliano </t>
  </si>
  <si>
    <t>Trosino Mirko</t>
  </si>
  <si>
    <t>Lushin Eduard</t>
  </si>
  <si>
    <t>Oliviero Lorenzi</t>
  </si>
  <si>
    <t>Vaccari Elga</t>
  </si>
  <si>
    <t>Lari Alessandra</t>
  </si>
  <si>
    <t>Grillo Luigi Loris</t>
  </si>
  <si>
    <t>Promotech mg kvis</t>
  </si>
  <si>
    <t>Cicli Puccinelli</t>
  </si>
  <si>
    <t>Classifica Generale  - 2° Trofeo Tito Neri</t>
  </si>
  <si>
    <t>Velocità Media Km/h</t>
  </si>
  <si>
    <t>Classifica per Categoria</t>
  </si>
  <si>
    <t>Classifica Generale  UISP</t>
  </si>
  <si>
    <t>Classifica Maglia Campione Nazionale UISP</t>
  </si>
  <si>
    <t>PignoneDavide</t>
  </si>
  <si>
    <t>Saggini Gianluca</t>
  </si>
  <si>
    <t>Lopes Siera Paco Massimiliano</t>
  </si>
  <si>
    <t>Banti Francesco</t>
  </si>
  <si>
    <t>Ruggeri Federica</t>
  </si>
  <si>
    <t>Mancini Franco</t>
  </si>
  <si>
    <t xml:space="preserve">Bicisport Sanguinetti </t>
  </si>
  <si>
    <t xml:space="preserve"> La Belle Equipe</t>
  </si>
  <si>
    <t>A.s.d. MBM</t>
  </si>
  <si>
    <t>A.s.d. G.S. Sportissimo</t>
  </si>
  <si>
    <t>Team Zerosei</t>
  </si>
  <si>
    <t>G.S.Carli Salviano a.s.d.</t>
  </si>
  <si>
    <t>C.S. Croce Verde Viareggio a.s.d.</t>
  </si>
  <si>
    <t>A.s.d. Star Bike</t>
  </si>
  <si>
    <t>A.s.d. Team Falaschi</t>
  </si>
  <si>
    <t>Mancini Carmen</t>
  </si>
  <si>
    <t>Mai Maurizio</t>
  </si>
  <si>
    <t>Sichi Kelly</t>
  </si>
  <si>
    <t>Tucci Mauro</t>
  </si>
  <si>
    <t>Carlotti Mauro</t>
  </si>
  <si>
    <t>Calascioni Stefano</t>
  </si>
  <si>
    <t>Vannelli Mose</t>
  </si>
  <si>
    <t>Ivan Peter Dell'Eva</t>
  </si>
  <si>
    <t>Fucone Davide</t>
  </si>
  <si>
    <t>Team Mentecorpo Cicli Drigani</t>
  </si>
  <si>
    <t xml:space="preserve">A.s.d Team Executive </t>
  </si>
  <si>
    <t>Scs Bike Nonantola</t>
  </si>
  <si>
    <t>Ssd Team Stecchetti-Jollywear s.r.l.</t>
  </si>
  <si>
    <t>Mugello Toscana Bike a.s.d.</t>
  </si>
  <si>
    <t>1G</t>
  </si>
  <si>
    <t>1R</t>
  </si>
  <si>
    <t>2G</t>
  </si>
  <si>
    <t>2R</t>
  </si>
  <si>
    <t>3G</t>
  </si>
  <si>
    <t>3R</t>
  </si>
  <si>
    <t>4G</t>
  </si>
  <si>
    <t>4R</t>
  </si>
  <si>
    <t>5G</t>
  </si>
  <si>
    <t>5R</t>
  </si>
  <si>
    <t>6G</t>
  </si>
  <si>
    <t>6R</t>
  </si>
  <si>
    <t>7G</t>
  </si>
  <si>
    <t>7R</t>
  </si>
  <si>
    <t>8G</t>
  </si>
  <si>
    <t>8R</t>
  </si>
  <si>
    <t>9G</t>
  </si>
  <si>
    <t xml:space="preserve">Trosino Franco </t>
  </si>
  <si>
    <t>9R</t>
  </si>
  <si>
    <t>10G</t>
  </si>
  <si>
    <t>10R</t>
  </si>
  <si>
    <t>11G</t>
  </si>
  <si>
    <t>11R</t>
  </si>
  <si>
    <t>12G</t>
  </si>
  <si>
    <t>12R</t>
  </si>
  <si>
    <t>13G</t>
  </si>
  <si>
    <t>13R</t>
  </si>
  <si>
    <t>14G</t>
  </si>
  <si>
    <t>14R</t>
  </si>
  <si>
    <t>15G</t>
  </si>
  <si>
    <t>15R</t>
  </si>
  <si>
    <t>16G</t>
  </si>
  <si>
    <t>16R</t>
  </si>
  <si>
    <t>17G</t>
  </si>
  <si>
    <t>17R</t>
  </si>
  <si>
    <t>18G</t>
  </si>
  <si>
    <t>18R</t>
  </si>
  <si>
    <t>19G</t>
  </si>
  <si>
    <t>19R</t>
  </si>
  <si>
    <t>20G</t>
  </si>
  <si>
    <t>20R</t>
  </si>
  <si>
    <t>21G</t>
  </si>
  <si>
    <t>21R</t>
  </si>
  <si>
    <t>22G</t>
  </si>
  <si>
    <t>22R</t>
  </si>
  <si>
    <t>23G</t>
  </si>
  <si>
    <t>23R</t>
  </si>
  <si>
    <t>24G</t>
  </si>
  <si>
    <t>24R</t>
  </si>
  <si>
    <t>25G</t>
  </si>
  <si>
    <t>25R</t>
  </si>
  <si>
    <t>26G</t>
  </si>
  <si>
    <t>26R</t>
  </si>
  <si>
    <t>27G</t>
  </si>
  <si>
    <t>27R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</si>
</sst>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"/>
    <numFmt numFmtId="165" formatCode="[h]:mm:ss;@"/>
    <numFmt numFmtId="166" formatCode="0.00\ &quot;Km/h&quot;"/>
    <numFmt numFmtId="167" formatCode="\+\ mm:ss"/>
    <numFmt numFmtId="168" formatCode="0.00000"/>
    <numFmt numFmtId="169" formatCode="[$-F400]h:mm:ss\ AM/PM"/>
  </numFmts>
  <fonts count="4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theme="0"/>
      <name val="Arial"/>
      <family val="2"/>
    </font>
    <font>
      <b/>
      <sz val="10"/>
      <name val="Arial"/>
      <family val="2"/>
    </font>
    <font>
      <sz val="10"/>
      <color rgb="FF000000"/>
      <name val="Aptos Narrow"/>
      <family val="2"/>
      <scheme val="minor"/>
    </font>
    <font>
      <b/>
      <i/>
      <sz val="16"/>
      <name val="Arial"/>
      <family val="2"/>
    </font>
    <font>
      <sz val="8"/>
      <name val="Aptos Narrow"/>
      <family val="2"/>
      <scheme val="minor"/>
    </font>
    <font>
      <sz val="9"/>
      <color rgb="FF00B050"/>
      <name val="Source Sans Pro"/>
      <family val="2"/>
    </font>
    <font>
      <sz val="9"/>
      <color rgb="FFFF0000"/>
      <name val="Arial"/>
      <family val="2"/>
    </font>
    <font>
      <sz val="9"/>
      <color rgb="FFFF0000"/>
      <name val="Source Sans Pro"/>
      <family val="2"/>
    </font>
    <font>
      <sz val="9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2"/>
      <color rgb="FF70AD47"/>
      <name val="Aptos"/>
      <family val="2"/>
    </font>
    <font>
      <b/>
      <sz val="19"/>
      <color theme="1"/>
      <name val="Aptos"/>
      <family val="2"/>
    </font>
    <font>
      <sz val="12"/>
      <color theme="0"/>
      <name val="Aptos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5"/>
      <name val="Arial"/>
      <family val="2"/>
    </font>
    <font>
      <sz val="12"/>
      <name val="Aptos"/>
      <family val="2"/>
    </font>
    <font>
      <b/>
      <i/>
      <sz val="20"/>
      <name val="Arial"/>
      <family val="2"/>
    </font>
    <font>
      <b/>
      <i/>
      <sz val="24"/>
      <name val="Arial"/>
      <family val="2"/>
    </font>
    <font>
      <sz val="16"/>
      <color theme="1"/>
      <name val="Arial"/>
      <family val="2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i/>
      <sz val="22"/>
      <name val="Arial"/>
      <family val="2"/>
    </font>
    <font>
      <b/>
      <sz val="9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36"/>
      <name val="Arial"/>
      <family val="2"/>
    </font>
    <font>
      <i/>
      <sz val="1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87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0" fillId="0" borderId="0" xfId="0" applyNumberFormat="1"/>
    <xf numFmtId="1" fontId="7" fillId="0" borderId="0" xfId="0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0" fillId="0" borderId="0" xfId="1" applyFont="1"/>
    <xf numFmtId="0" fontId="2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1" fontId="7" fillId="6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1" fillId="6" borderId="0" xfId="1" applyFill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6" borderId="3" xfId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20" fontId="1" fillId="0" borderId="0" xfId="1" applyNumberFormat="1" applyAlignment="1">
      <alignment horizontal="center"/>
    </xf>
    <xf numFmtId="21" fontId="1" fillId="0" borderId="0" xfId="1" applyNumberFormat="1" applyAlignment="1">
      <alignment horizontal="center"/>
    </xf>
    <xf numFmtId="166" fontId="1" fillId="0" borderId="0" xfId="1" applyNumberFormat="1" applyAlignment="1">
      <alignment horizontal="center"/>
    </xf>
    <xf numFmtId="0" fontId="1" fillId="6" borderId="0" xfId="1" applyFill="1"/>
    <xf numFmtId="20" fontId="1" fillId="0" borderId="3" xfId="1" applyNumberFormat="1" applyBorder="1" applyAlignment="1">
      <alignment vertical="center"/>
    </xf>
    <xf numFmtId="20" fontId="1" fillId="0" borderId="3" xfId="1" applyNumberForma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20" fontId="1" fillId="0" borderId="1" xfId="1" applyNumberFormat="1" applyBorder="1" applyAlignment="1">
      <alignment horizontal="center" vertical="center"/>
    </xf>
    <xf numFmtId="20" fontId="1" fillId="0" borderId="4" xfId="1" applyNumberFormat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20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1" fillId="0" borderId="3" xfId="1" applyNumberFormat="1" applyBorder="1" applyAlignment="1">
      <alignment horizontal="center" vertical="center"/>
    </xf>
    <xf numFmtId="165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 vertical="center"/>
    </xf>
    <xf numFmtId="166" fontId="1" fillId="0" borderId="3" xfId="1" applyNumberFormat="1" applyBorder="1" applyAlignment="1">
      <alignment horizontal="center" vertical="center"/>
    </xf>
    <xf numFmtId="166" fontId="12" fillId="0" borderId="1" xfId="1" applyNumberFormat="1" applyFont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 wrapText="1"/>
    </xf>
    <xf numFmtId="166" fontId="1" fillId="0" borderId="0" xfId="1" applyNumberFormat="1" applyAlignment="1">
      <alignment horizontal="center" vertical="center"/>
    </xf>
    <xf numFmtId="1" fontId="1" fillId="0" borderId="0" xfId="1" applyNumberFormat="1" applyAlignment="1">
      <alignment horizontal="center"/>
    </xf>
    <xf numFmtId="1" fontId="12" fillId="0" borderId="1" xfId="1" applyNumberFormat="1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wrapText="1"/>
    </xf>
    <xf numFmtId="1" fontId="1" fillId="6" borderId="3" xfId="1" applyNumberFormat="1" applyFill="1" applyBorder="1" applyAlignment="1">
      <alignment horizontal="center" vertical="center"/>
    </xf>
    <xf numFmtId="1" fontId="1" fillId="0" borderId="3" xfId="1" applyNumberFormat="1" applyBorder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45" fontId="1" fillId="0" borderId="3" xfId="1" applyNumberForma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20" fontId="10" fillId="0" borderId="0" xfId="1" applyNumberFormat="1" applyFont="1"/>
    <xf numFmtId="0" fontId="7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12" fillId="0" borderId="0" xfId="1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5" fontId="1" fillId="0" borderId="0" xfId="1" applyNumberFormat="1"/>
    <xf numFmtId="0" fontId="10" fillId="0" borderId="0" xfId="1" applyFont="1" applyAlignment="1">
      <alignment vertical="center"/>
    </xf>
    <xf numFmtId="165" fontId="12" fillId="0" borderId="0" xfId="1" applyNumberFormat="1" applyFont="1" applyAlignment="1">
      <alignment horizontal="center" vertical="center" wrapText="1"/>
    </xf>
    <xf numFmtId="166" fontId="12" fillId="0" borderId="0" xfId="1" applyNumberFormat="1" applyFont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14" borderId="11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5" fillId="0" borderId="0" xfId="1" applyFont="1"/>
    <xf numFmtId="0" fontId="25" fillId="0" borderId="0" xfId="1" applyFont="1" applyAlignment="1">
      <alignment horizontal="center"/>
    </xf>
    <xf numFmtId="166" fontId="25" fillId="0" borderId="0" xfId="1" applyNumberFormat="1" applyFont="1" applyAlignment="1">
      <alignment horizontal="center"/>
    </xf>
    <xf numFmtId="0" fontId="26" fillId="0" borderId="1" xfId="1" applyFont="1" applyBorder="1" applyAlignment="1">
      <alignment horizontal="center" vertical="center" wrapText="1"/>
    </xf>
    <xf numFmtId="0" fontId="26" fillId="0" borderId="0" xfId="1" applyFont="1"/>
    <xf numFmtId="0" fontId="25" fillId="0" borderId="3" xfId="1" applyFont="1" applyBorder="1" applyAlignment="1">
      <alignment horizontal="center" vertical="center"/>
    </xf>
    <xf numFmtId="45" fontId="25" fillId="0" borderId="0" xfId="1" applyNumberFormat="1" applyFont="1"/>
    <xf numFmtId="0" fontId="18" fillId="0" borderId="1" xfId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7" fillId="2" borderId="3" xfId="1" applyFont="1" applyFill="1" applyBorder="1" applyAlignment="1">
      <alignment horizontal="center" vertical="center"/>
    </xf>
    <xf numFmtId="20" fontId="27" fillId="0" borderId="3" xfId="1" applyNumberFormat="1" applyFont="1" applyBorder="1" applyAlignment="1">
      <alignment horizontal="center" vertical="center"/>
    </xf>
    <xf numFmtId="45" fontId="27" fillId="6" borderId="3" xfId="1" applyNumberFormat="1" applyFont="1" applyFill="1" applyBorder="1" applyAlignment="1">
      <alignment horizontal="center" vertical="center"/>
    </xf>
    <xf numFmtId="167" fontId="27" fillId="6" borderId="3" xfId="1" applyNumberFormat="1" applyFont="1" applyFill="1" applyBorder="1" applyAlignment="1">
      <alignment horizontal="center" vertical="center"/>
    </xf>
    <xf numFmtId="166" fontId="27" fillId="6" borderId="3" xfId="1" applyNumberFormat="1" applyFont="1" applyFill="1" applyBorder="1" applyAlignment="1">
      <alignment horizontal="center" vertical="center"/>
    </xf>
    <xf numFmtId="0" fontId="27" fillId="0" borderId="3" xfId="1" applyFont="1" applyBorder="1" applyAlignment="1">
      <alignment vertical="center"/>
    </xf>
    <xf numFmtId="0" fontId="2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0" fillId="0" borderId="3" xfId="1" applyFont="1" applyBorder="1" applyAlignment="1">
      <alignment horizontal="left" vertical="center"/>
    </xf>
    <xf numFmtId="0" fontId="30" fillId="2" borderId="3" xfId="1" applyFont="1" applyFill="1" applyBorder="1" applyAlignment="1">
      <alignment horizontal="center" vertical="center"/>
    </xf>
    <xf numFmtId="20" fontId="30" fillId="0" borderId="3" xfId="1" applyNumberFormat="1" applyFont="1" applyBorder="1" applyAlignment="1">
      <alignment horizontal="center" vertical="center"/>
    </xf>
    <xf numFmtId="166" fontId="30" fillId="6" borderId="3" xfId="1" applyNumberFormat="1" applyFont="1" applyFill="1" applyBorder="1" applyAlignment="1">
      <alignment horizontal="center" vertical="center"/>
    </xf>
    <xf numFmtId="0" fontId="30" fillId="0" borderId="3" xfId="1" applyFont="1" applyBorder="1" applyAlignment="1">
      <alignment vertical="center"/>
    </xf>
    <xf numFmtId="0" fontId="31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 wrapText="1"/>
    </xf>
    <xf numFmtId="166" fontId="32" fillId="0" borderId="1" xfId="1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/>
    </xf>
    <xf numFmtId="0" fontId="29" fillId="2" borderId="2" xfId="1" applyFont="1" applyFill="1" applyBorder="1" applyAlignment="1">
      <alignment horizontal="center" vertical="center"/>
    </xf>
    <xf numFmtId="20" fontId="29" fillId="2" borderId="2" xfId="1" applyNumberFormat="1" applyFont="1" applyFill="1" applyBorder="1" applyAlignment="1">
      <alignment horizontal="center" vertical="center"/>
    </xf>
    <xf numFmtId="0" fontId="30" fillId="0" borderId="2" xfId="1" applyFont="1" applyBorder="1" applyAlignment="1">
      <alignment vertical="center"/>
    </xf>
    <xf numFmtId="0" fontId="31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left"/>
    </xf>
    <xf numFmtId="0" fontId="37" fillId="0" borderId="2" xfId="0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14" fontId="36" fillId="0" borderId="2" xfId="0" applyNumberFormat="1" applyFont="1" applyBorder="1" applyAlignment="1">
      <alignment horizontal="center"/>
    </xf>
    <xf numFmtId="0" fontId="18" fillId="0" borderId="1" xfId="1" applyFont="1" applyBorder="1" applyAlignment="1">
      <alignment vertical="center"/>
    </xf>
    <xf numFmtId="165" fontId="19" fillId="0" borderId="1" xfId="1" applyNumberFormat="1" applyFont="1" applyBorder="1" applyAlignment="1">
      <alignment horizontal="center" vertical="center" wrapText="1"/>
    </xf>
    <xf numFmtId="166" fontId="19" fillId="0" borderId="1" xfId="1" applyNumberFormat="1" applyFont="1" applyBorder="1" applyAlignment="1">
      <alignment horizontal="center" vertical="center" wrapText="1"/>
    </xf>
    <xf numFmtId="1" fontId="19" fillId="0" borderId="1" xfId="1" applyNumberFormat="1" applyFont="1" applyBorder="1" applyAlignment="1">
      <alignment horizontal="center" vertical="center" wrapText="1"/>
    </xf>
    <xf numFmtId="0" fontId="19" fillId="0" borderId="3" xfId="1" applyFont="1" applyBorder="1" applyAlignment="1">
      <alignment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left" vertical="center" wrapText="1"/>
    </xf>
    <xf numFmtId="165" fontId="19" fillId="0" borderId="3" xfId="1" applyNumberFormat="1" applyFont="1" applyBorder="1" applyAlignment="1">
      <alignment horizontal="center" vertical="center" wrapText="1"/>
    </xf>
    <xf numFmtId="166" fontId="19" fillId="0" borderId="3" xfId="1" applyNumberFormat="1" applyFont="1" applyBorder="1" applyAlignment="1">
      <alignment horizontal="center" vertical="center" wrapText="1"/>
    </xf>
    <xf numFmtId="1" fontId="19" fillId="0" borderId="3" xfId="1" applyNumberFormat="1" applyFont="1" applyBorder="1" applyAlignment="1">
      <alignment horizontal="center" vertical="center" wrapText="1"/>
    </xf>
    <xf numFmtId="45" fontId="27" fillId="0" borderId="3" xfId="1" applyNumberFormat="1" applyFont="1" applyBorder="1" applyAlignment="1">
      <alignment horizontal="center" vertical="center"/>
    </xf>
    <xf numFmtId="166" fontId="27" fillId="0" borderId="3" xfId="1" applyNumberFormat="1" applyFont="1" applyBorder="1" applyAlignment="1">
      <alignment horizontal="center" vertical="center"/>
    </xf>
    <xf numFmtId="1" fontId="27" fillId="0" borderId="3" xfId="1" applyNumberFormat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20" fontId="27" fillId="0" borderId="0" xfId="1" applyNumberFormat="1" applyFont="1" applyAlignment="1">
      <alignment horizontal="center" vertical="center"/>
    </xf>
    <xf numFmtId="165" fontId="27" fillId="0" borderId="0" xfId="1" applyNumberFormat="1" applyFont="1" applyAlignment="1">
      <alignment horizontal="center" vertical="center"/>
    </xf>
    <xf numFmtId="166" fontId="27" fillId="0" borderId="0" xfId="1" applyNumberFormat="1" applyFont="1" applyAlignment="1">
      <alignment horizontal="center" vertical="center"/>
    </xf>
    <xf numFmtId="1" fontId="27" fillId="0" borderId="0" xfId="1" applyNumberFormat="1" applyFont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27" fillId="0" borderId="0" xfId="1" applyFont="1"/>
    <xf numFmtId="0" fontId="27" fillId="0" borderId="0" xfId="1" applyFont="1" applyAlignment="1">
      <alignment horizontal="left"/>
    </xf>
    <xf numFmtId="165" fontId="27" fillId="0" borderId="0" xfId="1" applyNumberFormat="1" applyFont="1" applyAlignment="1">
      <alignment horizontal="center"/>
    </xf>
    <xf numFmtId="166" fontId="27" fillId="0" borderId="0" xfId="1" applyNumberFormat="1" applyFont="1" applyAlignment="1">
      <alignment horizontal="center"/>
    </xf>
    <xf numFmtId="1" fontId="27" fillId="0" borderId="0" xfId="1" applyNumberFormat="1" applyFont="1" applyAlignment="1">
      <alignment horizontal="center"/>
    </xf>
    <xf numFmtId="20" fontId="27" fillId="0" borderId="1" xfId="1" applyNumberFormat="1" applyFont="1" applyBorder="1" applyAlignment="1">
      <alignment horizontal="center" vertical="center"/>
    </xf>
    <xf numFmtId="165" fontId="27" fillId="0" borderId="3" xfId="1" applyNumberFormat="1" applyFont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8" fillId="0" borderId="0" xfId="1" applyFont="1"/>
    <xf numFmtId="165" fontId="19" fillId="0" borderId="0" xfId="1" applyNumberFormat="1" applyFont="1" applyAlignment="1">
      <alignment horizontal="center" vertical="center" wrapText="1"/>
    </xf>
    <xf numFmtId="166" fontId="19" fillId="0" borderId="0" xfId="1" applyNumberFormat="1" applyFont="1" applyAlignment="1">
      <alignment horizontal="center" vertical="center" wrapText="1"/>
    </xf>
    <xf numFmtId="45" fontId="27" fillId="0" borderId="0" xfId="1" applyNumberFormat="1" applyFont="1" applyAlignment="1">
      <alignment horizontal="center" vertical="center"/>
    </xf>
    <xf numFmtId="0" fontId="27" fillId="3" borderId="3" xfId="1" applyFont="1" applyFill="1" applyBorder="1" applyAlignment="1">
      <alignment horizontal="left" vertical="center"/>
    </xf>
    <xf numFmtId="0" fontId="27" fillId="3" borderId="3" xfId="1" applyFont="1" applyFill="1" applyBorder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38" fillId="0" borderId="0" xfId="0" applyFont="1"/>
    <xf numFmtId="0" fontId="27" fillId="2" borderId="3" xfId="1" applyFont="1" applyFill="1" applyBorder="1" applyAlignment="1">
      <alignment vertical="center"/>
    </xf>
    <xf numFmtId="0" fontId="27" fillId="2" borderId="3" xfId="1" applyFont="1" applyFill="1" applyBorder="1" applyAlignment="1">
      <alignment horizontal="left" vertical="center"/>
    </xf>
    <xf numFmtId="20" fontId="27" fillId="2" borderId="3" xfId="1" applyNumberFormat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2" fontId="25" fillId="0" borderId="0" xfId="1" applyNumberFormat="1" applyFont="1" applyAlignment="1">
      <alignment horizontal="left"/>
    </xf>
    <xf numFmtId="168" fontId="25" fillId="0" borderId="0" xfId="1" applyNumberFormat="1" applyFont="1"/>
    <xf numFmtId="169" fontId="25" fillId="0" borderId="0" xfId="1" applyNumberFormat="1" applyFont="1"/>
    <xf numFmtId="169" fontId="30" fillId="0" borderId="3" xfId="1" applyNumberFormat="1" applyFont="1" applyBorder="1" applyAlignment="1">
      <alignment horizontal="center" vertical="center"/>
    </xf>
    <xf numFmtId="167" fontId="30" fillId="0" borderId="3" xfId="1" applyNumberFormat="1" applyFont="1" applyBorder="1" applyAlignment="1">
      <alignment horizontal="center" vertical="center"/>
    </xf>
    <xf numFmtId="2" fontId="30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 vertical="center"/>
    </xf>
    <xf numFmtId="2" fontId="27" fillId="0" borderId="3" xfId="1" applyNumberFormat="1" applyFont="1" applyBorder="1" applyAlignment="1">
      <alignment horizontal="center" vertical="center"/>
    </xf>
    <xf numFmtId="167" fontId="27" fillId="0" borderId="3" xfId="1" applyNumberFormat="1" applyFont="1" applyBorder="1" applyAlignment="1">
      <alignment horizontal="center" vertical="center"/>
    </xf>
    <xf numFmtId="169" fontId="1" fillId="0" borderId="0" xfId="1" applyNumberFormat="1"/>
    <xf numFmtId="1" fontId="27" fillId="0" borderId="16" xfId="1" applyNumberFormat="1" applyFont="1" applyBorder="1" applyAlignment="1">
      <alignment horizontal="center" vertical="center"/>
    </xf>
    <xf numFmtId="0" fontId="30" fillId="0" borderId="0" xfId="1" applyFont="1"/>
    <xf numFmtId="0" fontId="40" fillId="16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30" fillId="15" borderId="2" xfId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/>
    </xf>
    <xf numFmtId="0" fontId="29" fillId="0" borderId="0" xfId="1" applyFont="1"/>
    <xf numFmtId="0" fontId="30" fillId="16" borderId="2" xfId="1" applyFont="1" applyFill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30" fillId="16" borderId="5" xfId="1" applyFont="1" applyFill="1" applyBorder="1" applyAlignment="1">
      <alignment horizontal="center" vertical="center"/>
    </xf>
    <xf numFmtId="0" fontId="29" fillId="2" borderId="5" xfId="1" applyFont="1" applyFill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30" fillId="0" borderId="5" xfId="1" applyFont="1" applyBorder="1" applyAlignment="1">
      <alignment vertical="center"/>
    </xf>
    <xf numFmtId="0" fontId="30" fillId="0" borderId="5" xfId="1" applyFont="1" applyBorder="1" applyAlignment="1">
      <alignment horizontal="center" vertical="center"/>
    </xf>
    <xf numFmtId="0" fontId="30" fillId="0" borderId="5" xfId="1" applyFont="1" applyBorder="1" applyAlignment="1">
      <alignment horizontal="left" vertical="center"/>
    </xf>
    <xf numFmtId="20" fontId="29" fillId="2" borderId="5" xfId="1" applyNumberFormat="1" applyFont="1" applyFill="1" applyBorder="1" applyAlignment="1">
      <alignment horizontal="center" vertical="center"/>
    </xf>
    <xf numFmtId="0" fontId="30" fillId="16" borderId="7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30" fillId="0" borderId="7" xfId="1" applyFont="1" applyBorder="1" applyAlignment="1">
      <alignment vertical="center"/>
    </xf>
    <xf numFmtId="0" fontId="30" fillId="0" borderId="7" xfId="1" applyFont="1" applyBorder="1" applyAlignment="1">
      <alignment horizontal="center" vertical="center"/>
    </xf>
    <xf numFmtId="0" fontId="30" fillId="0" borderId="7" xfId="1" applyFont="1" applyBorder="1" applyAlignment="1">
      <alignment horizontal="left" vertical="center"/>
    </xf>
    <xf numFmtId="20" fontId="29" fillId="2" borderId="7" xfId="1" applyNumberFormat="1" applyFont="1" applyFill="1" applyBorder="1" applyAlignment="1">
      <alignment horizontal="center" vertical="center"/>
    </xf>
    <xf numFmtId="20" fontId="29" fillId="0" borderId="0" xfId="1" applyNumberFormat="1" applyFont="1"/>
    <xf numFmtId="0" fontId="30" fillId="16" borderId="6" xfId="1" applyFont="1" applyFill="1" applyBorder="1" applyAlignment="1">
      <alignment horizontal="center" vertical="center"/>
    </xf>
    <xf numFmtId="0" fontId="29" fillId="2" borderId="6" xfId="1" applyFont="1" applyFill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30" fillId="0" borderId="6" xfId="1" applyFont="1" applyBorder="1" applyAlignment="1">
      <alignment vertical="center"/>
    </xf>
    <xf numFmtId="0" fontId="30" fillId="0" borderId="6" xfId="1" applyFont="1" applyBorder="1" applyAlignment="1">
      <alignment horizontal="center" vertical="center"/>
    </xf>
    <xf numFmtId="0" fontId="30" fillId="0" borderId="6" xfId="1" applyFont="1" applyBorder="1" applyAlignment="1">
      <alignment horizontal="left" vertical="center"/>
    </xf>
    <xf numFmtId="20" fontId="29" fillId="2" borderId="6" xfId="1" applyNumberFormat="1" applyFont="1" applyFill="1" applyBorder="1" applyAlignment="1">
      <alignment horizontal="center" vertical="center"/>
    </xf>
    <xf numFmtId="0" fontId="41" fillId="13" borderId="2" xfId="1" applyFont="1" applyFill="1" applyBorder="1" applyAlignment="1">
      <alignment horizontal="center" vertical="center"/>
    </xf>
    <xf numFmtId="0" fontId="42" fillId="0" borderId="2" xfId="1" applyFont="1" applyBorder="1" applyAlignment="1">
      <alignment horizontal="center"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 applyAlignment="1">
      <alignment horizontal="left" vertical="center"/>
    </xf>
    <xf numFmtId="0" fontId="41" fillId="2" borderId="2" xfId="1" applyFont="1" applyFill="1" applyBorder="1" applyAlignment="1">
      <alignment horizontal="center" vertical="center"/>
    </xf>
    <xf numFmtId="20" fontId="41" fillId="2" borderId="2" xfId="1" applyNumberFormat="1" applyFont="1" applyFill="1" applyBorder="1" applyAlignment="1">
      <alignment horizontal="center" vertical="center"/>
    </xf>
    <xf numFmtId="20" fontId="42" fillId="0" borderId="2" xfId="1" applyNumberFormat="1" applyFont="1" applyBorder="1" applyAlignment="1">
      <alignment vertical="center"/>
    </xf>
    <xf numFmtId="0" fontId="41" fillId="0" borderId="1" xfId="1" applyFont="1" applyBorder="1" applyAlignment="1">
      <alignment horizontal="center" vertical="center" wrapText="1"/>
    </xf>
    <xf numFmtId="166" fontId="41" fillId="0" borderId="1" xfId="1" applyNumberFormat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41" fillId="13" borderId="3" xfId="1" applyFont="1" applyFill="1" applyBorder="1" applyAlignment="1">
      <alignment horizontal="center" vertical="center"/>
    </xf>
    <xf numFmtId="0" fontId="42" fillId="0" borderId="3" xfId="1" applyFont="1" applyBorder="1" applyAlignment="1">
      <alignment vertical="center"/>
    </xf>
    <xf numFmtId="0" fontId="42" fillId="0" borderId="3" xfId="1" applyFont="1" applyBorder="1" applyAlignment="1">
      <alignment horizontal="left" vertical="center"/>
    </xf>
    <xf numFmtId="20" fontId="42" fillId="0" borderId="3" xfId="1" applyNumberFormat="1" applyFont="1" applyBorder="1" applyAlignment="1">
      <alignment horizontal="center" vertical="center"/>
    </xf>
    <xf numFmtId="169" fontId="42" fillId="0" borderId="3" xfId="1" applyNumberFormat="1" applyFont="1" applyBorder="1" applyAlignment="1">
      <alignment horizontal="center" vertical="center"/>
    </xf>
    <xf numFmtId="167" fontId="42" fillId="0" borderId="3" xfId="1" applyNumberFormat="1" applyFont="1" applyBorder="1" applyAlignment="1">
      <alignment horizontal="center" vertical="center"/>
    </xf>
    <xf numFmtId="2" fontId="42" fillId="0" borderId="3" xfId="1" applyNumberFormat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18" fillId="17" borderId="3" xfId="1" applyFont="1" applyFill="1" applyBorder="1" applyAlignment="1">
      <alignment horizontal="center" vertical="center"/>
    </xf>
    <xf numFmtId="0" fontId="27" fillId="17" borderId="3" xfId="1" applyFont="1" applyFill="1" applyBorder="1" applyAlignment="1">
      <alignment horizontal="center" vertical="center"/>
    </xf>
    <xf numFmtId="169" fontId="42" fillId="15" borderId="3" xfId="1" applyNumberFormat="1" applyFont="1" applyFill="1" applyBorder="1" applyAlignment="1">
      <alignment horizontal="center" vertical="center"/>
    </xf>
    <xf numFmtId="0" fontId="0" fillId="0" borderId="3" xfId="0" applyBorder="1"/>
    <xf numFmtId="0" fontId="34" fillId="0" borderId="0" xfId="1" applyFont="1" applyAlignment="1">
      <alignment horizontal="center" vertical="center" wrapText="1"/>
    </xf>
    <xf numFmtId="0" fontId="43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20" fontId="23" fillId="0" borderId="14" xfId="0" applyNumberFormat="1" applyFont="1" applyBorder="1" applyAlignment="1">
      <alignment horizontal="center" vertical="center" wrapText="1"/>
    </xf>
    <xf numFmtId="20" fontId="23" fillId="0" borderId="15" xfId="0" applyNumberFormat="1" applyFont="1" applyBorder="1" applyAlignment="1">
      <alignment horizontal="center" vertical="center" wrapText="1"/>
    </xf>
    <xf numFmtId="20" fontId="23" fillId="0" borderId="9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3">
    <cellStyle name="Normal 2" xfId="1" xr:uid="{00000000-0005-0000-0000-000000000000}"/>
    <cellStyle name="Normal 3" xfId="2" xr:uid="{00000000-0005-0000-0000-000001000000}"/>
    <cellStyle name="Normale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Iscritti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618296</xdr:colOff>
      <xdr:row>0</xdr:row>
      <xdr:rowOff>76200</xdr:rowOff>
    </xdr:from>
    <xdr:to>
      <xdr:col>17</xdr:col>
      <xdr:colOff>100218</xdr:colOff>
      <xdr:row>3</xdr:row>
      <xdr:rowOff>637761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42196" y="76200"/>
          <a:ext cx="9673672" cy="113306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                                                      			                             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Data: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27/10/2024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3727</xdr:colOff>
      <xdr:row>1</xdr:row>
      <xdr:rowOff>125481</xdr:rowOff>
    </xdr:from>
    <xdr:to>
      <xdr:col>1</xdr:col>
      <xdr:colOff>502611</xdr:colOff>
      <xdr:row>3</xdr:row>
      <xdr:rowOff>339671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" y="315981"/>
          <a:ext cx="1222784" cy="59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38100</xdr:colOff>
      <xdr:row>0</xdr:row>
      <xdr:rowOff>0</xdr:rowOff>
    </xdr:from>
    <xdr:to>
      <xdr:col>4</xdr:col>
      <xdr:colOff>977503</xdr:colOff>
      <xdr:row>2</xdr:row>
      <xdr:rowOff>340866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0"/>
          <a:ext cx="2692003" cy="1445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197920</xdr:colOff>
      <xdr:row>0</xdr:row>
      <xdr:rowOff>14761</xdr:rowOff>
    </xdr:from>
    <xdr:to>
      <xdr:col>9</xdr:col>
      <xdr:colOff>2025541</xdr:colOff>
      <xdr:row>2</xdr:row>
      <xdr:rowOff>582741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636570" y="14761"/>
          <a:ext cx="8114121" cy="16728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20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36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</a:t>
          </a:r>
          <a:r>
            <a:rPr lang="it-IT" sz="1600" b="0" i="1" baseline="0">
              <a:effectLst/>
              <a:latin typeface="+mn-lt"/>
              <a:ea typeface="+mn-ea"/>
              <a:cs typeface="+mn-cs"/>
            </a:rPr>
            <a:t>                             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6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2800">
            <a:effectLst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38100</xdr:colOff>
      <xdr:row>0</xdr:row>
      <xdr:rowOff>0</xdr:rowOff>
    </xdr:from>
    <xdr:to>
      <xdr:col>4</xdr:col>
      <xdr:colOff>977503</xdr:colOff>
      <xdr:row>2</xdr:row>
      <xdr:rowOff>340866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0"/>
          <a:ext cx="2672953" cy="1445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197920</xdr:colOff>
      <xdr:row>0</xdr:row>
      <xdr:rowOff>14761</xdr:rowOff>
    </xdr:from>
    <xdr:to>
      <xdr:col>9</xdr:col>
      <xdr:colOff>2025541</xdr:colOff>
      <xdr:row>2</xdr:row>
      <xdr:rowOff>582741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598470" y="14761"/>
          <a:ext cx="8095071" cy="16728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20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36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</a:t>
          </a:r>
          <a:r>
            <a:rPr lang="it-IT" sz="1600" b="0" i="1" baseline="0">
              <a:effectLst/>
              <a:latin typeface="+mn-lt"/>
              <a:ea typeface="+mn-ea"/>
              <a:cs typeface="+mn-cs"/>
            </a:rPr>
            <a:t>                             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6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2800">
            <a:effectLst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105098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4609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218194</xdr:colOff>
      <xdr:row>0</xdr:row>
      <xdr:rowOff>41413</xdr:rowOff>
    </xdr:from>
    <xdr:to>
      <xdr:col>4</xdr:col>
      <xdr:colOff>2210172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1399294" y="41413"/>
          <a:ext cx="4490703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105098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4609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218194</xdr:colOff>
      <xdr:row>0</xdr:row>
      <xdr:rowOff>41413</xdr:rowOff>
    </xdr:from>
    <xdr:to>
      <xdr:col>4</xdr:col>
      <xdr:colOff>2213347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399294" y="41413"/>
          <a:ext cx="4486621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693964</xdr:colOff>
      <xdr:row>0</xdr:row>
      <xdr:rowOff>353786</xdr:rowOff>
    </xdr:from>
    <xdr:to>
      <xdr:col>9</xdr:col>
      <xdr:colOff>598714</xdr:colOff>
      <xdr:row>2</xdr:row>
      <xdr:rowOff>13607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6599464" y="353786"/>
          <a:ext cx="3741964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ELIMINARE</a:t>
          </a:r>
          <a:r>
            <a:rPr lang="en-US" sz="2000" baseline="0">
              <a:solidFill>
                <a:srgbClr val="FF0000"/>
              </a:solidFill>
            </a:rPr>
            <a:t> TUTTE LE BICI TT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721179</xdr:colOff>
      <xdr:row>0</xdr:row>
      <xdr:rowOff>340179</xdr:rowOff>
    </xdr:from>
    <xdr:to>
      <xdr:col>13</xdr:col>
      <xdr:colOff>1034143</xdr:colOff>
      <xdr:row>2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0463893" y="340179"/>
          <a:ext cx="3741964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DA</a:t>
          </a:r>
          <a:r>
            <a:rPr lang="en-US" sz="2000" baseline="0">
              <a:solidFill>
                <a:srgbClr val="FF0000"/>
              </a:solidFill>
            </a:rPr>
            <a:t> ASSEGNARE SOLO ALLA PRIMA COPPIA CLASSIFICATA CON BDC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1</xdr:col>
      <xdr:colOff>486098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4609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599194</xdr:colOff>
      <xdr:row>0</xdr:row>
      <xdr:rowOff>41413</xdr:rowOff>
    </xdr:from>
    <xdr:to>
      <xdr:col>4</xdr:col>
      <xdr:colOff>1845047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399294" y="41413"/>
          <a:ext cx="4490703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106297</xdr:colOff>
      <xdr:row>8</xdr:row>
      <xdr:rowOff>74440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09600" y="381000"/>
          <a:ext cx="4373497" cy="1217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u="sng">
              <a:solidFill>
                <a:srgbClr val="FF0000"/>
              </a:solidFill>
            </a:rPr>
            <a:t>NOTA</a:t>
          </a:r>
          <a:r>
            <a:rPr lang="en-US" sz="1100" b="1" u="sng" baseline="0">
              <a:solidFill>
                <a:srgbClr val="FF0000"/>
              </a:solidFill>
            </a:rPr>
            <a:t> PER SPEAKER: </a:t>
          </a:r>
          <a:r>
            <a:rPr lang="en-US" sz="1100" b="1" u="sng">
              <a:solidFill>
                <a:srgbClr val="FF0000"/>
              </a:solidFill>
            </a:rPr>
            <a:t>ORDINE</a:t>
          </a:r>
          <a:r>
            <a:rPr lang="en-US" sz="1100" b="1" u="sng" baseline="0">
              <a:solidFill>
                <a:srgbClr val="FF0000"/>
              </a:solidFill>
            </a:rPr>
            <a:t> PREMIAZIONE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1.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Maglia di Campione Toscano Regionale UISP</a:t>
          </a:r>
          <a:endParaRPr lang="en-US" sz="1100" baseline="0">
            <a:solidFill>
              <a:srgbClr val="FF0000"/>
            </a:solidFill>
          </a:endParaRPr>
        </a:p>
        <a:p>
          <a:pPr algn="l"/>
          <a:r>
            <a:rPr lang="en-US" sz="1100" baseline="0">
              <a:solidFill>
                <a:srgbClr val="FF0000"/>
              </a:solidFill>
            </a:rPr>
            <a:t>2. Coppa Trofeo Città di Pisa</a:t>
          </a:r>
        </a:p>
        <a:p>
          <a:pPr algn="l"/>
          <a:r>
            <a:rPr lang="en-US" sz="1100" baseline="0">
              <a:solidFill>
                <a:srgbClr val="FF0000"/>
              </a:solidFill>
            </a:rPr>
            <a:t>3. Coppa CEMES</a:t>
          </a:r>
        </a:p>
        <a:p>
          <a:pPr algn="l"/>
          <a:r>
            <a:rPr lang="en-US" sz="1100" baseline="0">
              <a:solidFill>
                <a:srgbClr val="FF0000"/>
              </a:solidFill>
            </a:rPr>
            <a:t>4. Premiazione Speciale Bicicletta da Corsa Classiche</a:t>
          </a:r>
        </a:p>
        <a:p>
          <a:pPr algn="l"/>
          <a:r>
            <a:rPr lang="en-US" sz="1100" baseline="0">
              <a:solidFill>
                <a:srgbClr val="FF0000"/>
              </a:solidFill>
            </a:rPr>
            <a:t>5. Premiazione di Categoria.</a:t>
          </a:r>
        </a:p>
        <a:p>
          <a:pPr algn="l"/>
          <a:endParaRPr lang="en-US" sz="11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683172</xdr:colOff>
      <xdr:row>8</xdr:row>
      <xdr:rowOff>164224</xdr:rowOff>
    </xdr:from>
    <xdr:to>
      <xdr:col>8</xdr:col>
      <xdr:colOff>106297</xdr:colOff>
      <xdr:row>16</xdr:row>
      <xdr:rowOff>74440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683172" y="1635672"/>
          <a:ext cx="4888504" cy="1381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u="sng">
              <a:solidFill>
                <a:srgbClr val="FF0000"/>
              </a:solidFill>
            </a:rPr>
            <a:t>FASCE</a:t>
          </a:r>
          <a:endParaRPr lang="en-US" sz="1100" b="1" u="sng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F1: SOMMA ETA' ATLETI MINORE DI 90 ANNI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F2: SOMMA ETA' ATLETI TRA 91 E 110 ANNI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F3: SOMMA ETA' ATLETI TRA 111 E 135 ANNI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F4: SOMMA ETA' ALTETI DA 136 ANNI IN POI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MISTA: COPPIA COMPOSTA DA UN UOMO E UNA DONNA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</a:rPr>
            <a:t>DONNE: COPPIA COMPOSTA DA DUE DONNE</a:t>
          </a:r>
        </a:p>
        <a:p>
          <a:pPr algn="l"/>
          <a:endParaRPr lang="en-US" sz="1100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105098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4609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218194</xdr:colOff>
      <xdr:row>0</xdr:row>
      <xdr:rowOff>41413</xdr:rowOff>
    </xdr:from>
    <xdr:to>
      <xdr:col>5</xdr:col>
      <xdr:colOff>575047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1399294" y="41413"/>
          <a:ext cx="4490703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105098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4609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218194</xdr:colOff>
      <xdr:row>0</xdr:row>
      <xdr:rowOff>41413</xdr:rowOff>
    </xdr:from>
    <xdr:to>
      <xdr:col>5</xdr:col>
      <xdr:colOff>575047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1399294" y="41413"/>
          <a:ext cx="4490703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105098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4609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218194</xdr:colOff>
      <xdr:row>0</xdr:row>
      <xdr:rowOff>41413</xdr:rowOff>
    </xdr:from>
    <xdr:to>
      <xdr:col>5</xdr:col>
      <xdr:colOff>575047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1399294" y="41413"/>
          <a:ext cx="4490703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254776</xdr:colOff>
      <xdr:row>0</xdr:row>
      <xdr:rowOff>702418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1887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367872</xdr:colOff>
      <xdr:row>0</xdr:row>
      <xdr:rowOff>41413</xdr:rowOff>
    </xdr:from>
    <xdr:to>
      <xdr:col>6</xdr:col>
      <xdr:colOff>751940</xdr:colOff>
      <xdr:row>2</xdr:row>
      <xdr:rowOff>72887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1396572" y="41413"/>
          <a:ext cx="4488222" cy="1136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                                            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442924</xdr:colOff>
      <xdr:row>0</xdr:row>
      <xdr:rowOff>76200</xdr:rowOff>
    </xdr:from>
    <xdr:to>
      <xdr:col>17</xdr:col>
      <xdr:colOff>227856</xdr:colOff>
      <xdr:row>3</xdr:row>
      <xdr:rowOff>637761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41782" y="76200"/>
          <a:ext cx="9682369" cy="113306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NAZIONALE U.I.S.P.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0" u="none" strike="noStrike" baseline="0">
              <a:solidFill>
                <a:srgbClr val="000000"/>
              </a:solidFill>
              <a:latin typeface="+mn-lt"/>
              <a:cs typeface="Arial"/>
            </a:rPr>
            <a:t>Terre Etrusco Labroniche 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1" i="0" u="none" strike="noStrike" baseline="0">
              <a:solidFill>
                <a:srgbClr val="000000"/>
              </a:solidFill>
              <a:latin typeface="+mn-lt"/>
              <a:cs typeface="Arial"/>
            </a:rPr>
            <a:t>Comitato UISP Terre Etrusche Labroniche                                                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	                             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2° Trofeo Tito Neri - Campionato nazionale cronometro coppie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Livorno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Data: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22/06/2025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3727</xdr:colOff>
      <xdr:row>1</xdr:row>
      <xdr:rowOff>125481</xdr:rowOff>
    </xdr:from>
    <xdr:to>
      <xdr:col>2</xdr:col>
      <xdr:colOff>331161</xdr:colOff>
      <xdr:row>3</xdr:row>
      <xdr:rowOff>339671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" y="315981"/>
          <a:ext cx="1222370" cy="59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61589</xdr:colOff>
      <xdr:row>0</xdr:row>
      <xdr:rowOff>112006</xdr:rowOff>
    </xdr:from>
    <xdr:to>
      <xdr:col>2</xdr:col>
      <xdr:colOff>254776</xdr:colOff>
      <xdr:row>0</xdr:row>
      <xdr:rowOff>702418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" y="112006"/>
          <a:ext cx="1225078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367872</xdr:colOff>
      <xdr:row>0</xdr:row>
      <xdr:rowOff>41413</xdr:rowOff>
    </xdr:from>
    <xdr:to>
      <xdr:col>7</xdr:col>
      <xdr:colOff>236469</xdr:colOff>
      <xdr:row>2</xdr:row>
      <xdr:rowOff>72887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1399763" y="41413"/>
          <a:ext cx="4480890" cy="113306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                                            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26952</xdr:colOff>
      <xdr:row>0</xdr:row>
      <xdr:rowOff>112006</xdr:rowOff>
    </xdr:from>
    <xdr:to>
      <xdr:col>3</xdr:col>
      <xdr:colOff>1160319</xdr:colOff>
      <xdr:row>1</xdr:row>
      <xdr:rowOff>710624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361" y="112006"/>
          <a:ext cx="2692003" cy="142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1409436</xdr:colOff>
      <xdr:row>0</xdr:row>
      <xdr:rowOff>126767</xdr:rowOff>
    </xdr:from>
    <xdr:to>
      <xdr:col>7</xdr:col>
      <xdr:colOff>467591</xdr:colOff>
      <xdr:row>1</xdr:row>
      <xdr:rowOff>952499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43481" y="126767"/>
          <a:ext cx="8098246" cy="16570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20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36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</a:t>
          </a:r>
          <a:r>
            <a:rPr lang="it-IT" sz="1600" b="0" i="1" baseline="0">
              <a:effectLst/>
              <a:latin typeface="+mn-lt"/>
              <a:ea typeface="+mn-ea"/>
              <a:cs typeface="+mn-cs"/>
            </a:rPr>
            <a:t>                             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6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2800">
            <a:effectLst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166687</xdr:colOff>
      <xdr:row>0</xdr:row>
      <xdr:rowOff>166687</xdr:rowOff>
    </xdr:from>
    <xdr:to>
      <xdr:col>3</xdr:col>
      <xdr:colOff>572690</xdr:colOff>
      <xdr:row>1</xdr:row>
      <xdr:rowOff>882203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66687"/>
          <a:ext cx="2692003" cy="142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821807</xdr:colOff>
      <xdr:row>0</xdr:row>
      <xdr:rowOff>181448</xdr:rowOff>
    </xdr:from>
    <xdr:to>
      <xdr:col>6</xdr:col>
      <xdr:colOff>776178</xdr:colOff>
      <xdr:row>1</xdr:row>
      <xdr:rowOff>1124078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893620" y="181448"/>
          <a:ext cx="8098246" cy="16570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20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36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</a:t>
          </a:r>
          <a:r>
            <a:rPr lang="it-IT" sz="1600" b="0" i="1" baseline="0">
              <a:effectLst/>
              <a:latin typeface="+mn-lt"/>
              <a:ea typeface="+mn-ea"/>
              <a:cs typeface="+mn-cs"/>
            </a:rPr>
            <a:t>                             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6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2800">
            <a:effectLst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367844</xdr:colOff>
      <xdr:row>0</xdr:row>
      <xdr:rowOff>76200</xdr:rowOff>
    </xdr:from>
    <xdr:to>
      <xdr:col>12</xdr:col>
      <xdr:colOff>346362</xdr:colOff>
      <xdr:row>3</xdr:row>
      <xdr:rowOff>637761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76208" y="76200"/>
          <a:ext cx="11685609" cy="108110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Terre Etrusco Labroniche 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  </a:t>
          </a:r>
          <a:r>
            <a:rPr lang="it-IT" sz="1100" b="0" i="1" baseline="0">
              <a:effectLst/>
              <a:latin typeface="+mn-lt"/>
              <a:ea typeface="+mn-ea"/>
              <a:cs typeface="+mn-cs"/>
            </a:rPr>
            <a:t>			                             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100" b="1" i="1" baseline="0">
              <a:effectLst/>
              <a:latin typeface="+mn-lt"/>
              <a:ea typeface="+mn-ea"/>
              <a:cs typeface="+mn-cs"/>
            </a:rPr>
            <a:t>  22/06/2025</a:t>
          </a: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70962</xdr:colOff>
      <xdr:row>1</xdr:row>
      <xdr:rowOff>125481</xdr:rowOff>
    </xdr:from>
    <xdr:to>
      <xdr:col>2</xdr:col>
      <xdr:colOff>319394</xdr:colOff>
      <xdr:row>3</xdr:row>
      <xdr:rowOff>339671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2" y="315981"/>
          <a:ext cx="1223344" cy="59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0</xdr:rowOff>
    </xdr:from>
    <xdr:to>
      <xdr:col>4</xdr:col>
      <xdr:colOff>1310878</xdr:colOff>
      <xdr:row>2</xdr:row>
      <xdr:rowOff>334516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0"/>
          <a:ext cx="2692003" cy="142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1559995</xdr:colOff>
      <xdr:row>0</xdr:row>
      <xdr:rowOff>14761</xdr:rowOff>
    </xdr:from>
    <xdr:to>
      <xdr:col>7</xdr:col>
      <xdr:colOff>561866</xdr:colOff>
      <xdr:row>2</xdr:row>
      <xdr:rowOff>576391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369870" y="14761"/>
          <a:ext cx="8098246" cy="16570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20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36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</a:t>
          </a:r>
          <a:r>
            <a:rPr lang="it-IT" sz="1600" b="0" i="1" baseline="0">
              <a:effectLst/>
              <a:latin typeface="+mn-lt"/>
              <a:ea typeface="+mn-ea"/>
              <a:cs typeface="+mn-cs"/>
            </a:rPr>
            <a:t>                             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6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2800">
            <a:effectLst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267964</xdr:colOff>
      <xdr:row>0</xdr:row>
      <xdr:rowOff>127880</xdr:rowOff>
    </xdr:from>
    <xdr:to>
      <xdr:col>4</xdr:col>
      <xdr:colOff>870847</xdr:colOff>
      <xdr:row>1</xdr:row>
      <xdr:rowOff>325436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14" y="127880"/>
          <a:ext cx="1968133" cy="927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1115131</xdr:colOff>
      <xdr:row>0</xdr:row>
      <xdr:rowOff>104913</xdr:rowOff>
    </xdr:from>
    <xdr:to>
      <xdr:col>6</xdr:col>
      <xdr:colOff>736065</xdr:colOff>
      <xdr:row>2</xdr:row>
      <xdr:rowOff>144324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718631" y="104913"/>
          <a:ext cx="4827934" cy="115066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PISA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ASD LA BELLE EQUIPE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Denominazione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TROFEO CITTA' DI PISA - COPPA CEMES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Località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: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Pisa, 18/05/2025</a:t>
          </a:r>
          <a:endParaRPr lang="it-IT" sz="1100" b="1" i="1" u="sng" strike="noStrike" baseline="0">
            <a:solidFill>
              <a:srgbClr val="FF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73134</xdr:colOff>
      <xdr:row>0</xdr:row>
      <xdr:rowOff>250551</xdr:rowOff>
    </xdr:from>
    <xdr:to>
      <xdr:col>3</xdr:col>
      <xdr:colOff>607325</xdr:colOff>
      <xdr:row>1</xdr:row>
      <xdr:rowOff>113599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589" y="250551"/>
          <a:ext cx="1330827" cy="59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738187</xdr:colOff>
      <xdr:row>0</xdr:row>
      <xdr:rowOff>95250</xdr:rowOff>
    </xdr:from>
    <xdr:to>
      <xdr:col>9</xdr:col>
      <xdr:colOff>231357</xdr:colOff>
      <xdr:row>2</xdr:row>
      <xdr:rowOff>133217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3238500" y="95250"/>
          <a:ext cx="7660857" cy="113334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16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24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Terre Etrusco Labroniche 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1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1600">
            <a:effectLst/>
          </a:endParaRPr>
        </a:p>
        <a:p>
          <a:pPr rtl="0"/>
          <a:r>
            <a:rPr lang="it-IT" sz="11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1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1600">
            <a:effectLst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0</xdr:rowOff>
    </xdr:from>
    <xdr:to>
      <xdr:col>4</xdr:col>
      <xdr:colOff>1310878</xdr:colOff>
      <xdr:row>2</xdr:row>
      <xdr:rowOff>334516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0"/>
          <a:ext cx="2711053" cy="1439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1559995</xdr:colOff>
      <xdr:row>0</xdr:row>
      <xdr:rowOff>14761</xdr:rowOff>
    </xdr:from>
    <xdr:to>
      <xdr:col>7</xdr:col>
      <xdr:colOff>561866</xdr:colOff>
      <xdr:row>2</xdr:row>
      <xdr:rowOff>576391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4407970" y="14761"/>
          <a:ext cx="8088721" cy="166653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rtl="0"/>
          <a:r>
            <a:rPr lang="it-IT" sz="2000" b="1" i="0" baseline="0">
              <a:effectLst/>
              <a:latin typeface="+mn-lt"/>
              <a:ea typeface="+mn-ea"/>
              <a:cs typeface="+mn-cs"/>
            </a:rPr>
            <a:t>S. di A. NAZIONALE U.I.S.P. Ciclismo</a:t>
          </a:r>
          <a:endParaRPr lang="it-IT" sz="36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Comitato Provinciale di: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Organizzazione: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Comitato UISP Terre Etrusche Labroniche                                                    </a:t>
          </a:r>
          <a:r>
            <a:rPr lang="it-IT" sz="1600" b="0" i="1" baseline="0">
              <a:effectLst/>
              <a:latin typeface="+mn-lt"/>
              <a:ea typeface="+mn-ea"/>
              <a:cs typeface="+mn-cs"/>
            </a:rPr>
            <a:t>                             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Denominazione: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2° Trofeo Tito Neri - Campionato nazionale cronometro coppie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Località: </a:t>
          </a:r>
          <a:r>
            <a:rPr lang="it-IT" sz="1600" b="1" i="0" baseline="0">
              <a:effectLst/>
              <a:latin typeface="+mn-lt"/>
              <a:ea typeface="+mn-ea"/>
              <a:cs typeface="+mn-cs"/>
            </a:rPr>
            <a:t>Livorno</a:t>
          </a:r>
          <a:endParaRPr lang="it-IT" sz="2800">
            <a:effectLst/>
          </a:endParaRPr>
        </a:p>
        <a:p>
          <a:pPr rtl="0"/>
          <a:r>
            <a:rPr lang="it-IT" sz="1600" b="0" i="0" baseline="0">
              <a:effectLst/>
              <a:latin typeface="+mn-lt"/>
              <a:ea typeface="+mn-ea"/>
              <a:cs typeface="+mn-cs"/>
            </a:rPr>
            <a:t>Data:</a:t>
          </a:r>
          <a:r>
            <a:rPr lang="it-IT" sz="1600" b="1" i="1" baseline="0">
              <a:effectLst/>
              <a:latin typeface="+mn-lt"/>
              <a:ea typeface="+mn-ea"/>
              <a:cs typeface="+mn-cs"/>
            </a:rPr>
            <a:t>  22/06/2025</a:t>
          </a:r>
          <a:endParaRPr lang="it-IT" sz="2800">
            <a:effectLst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14"/>
  <sheetViews>
    <sheetView showGridLines="0" zoomScale="115" zoomScaleNormal="115" workbookViewId="0">
      <selection activeCell="B14" sqref="B14"/>
    </sheetView>
  </sheetViews>
  <sheetFormatPr defaultRowHeight="15" x14ac:dyDescent="0.25"/>
  <cols>
    <col min="1" max="1" width="10.85546875" bestFit="1" customWidth="1"/>
    <col min="2" max="2" width="15.7109375" customWidth="1"/>
  </cols>
  <sheetData>
    <row r="4" spans="1:2" ht="57" customHeight="1" x14ac:dyDescent="0.25"/>
    <row r="5" spans="1:2" x14ac:dyDescent="0.25">
      <c r="A5" t="s">
        <v>19</v>
      </c>
    </row>
    <row r="7" spans="1:2" s="5" customFormat="1" ht="12" x14ac:dyDescent="0.2">
      <c r="A7" s="8" t="s">
        <v>13</v>
      </c>
      <c r="B7" s="9" t="s">
        <v>14</v>
      </c>
    </row>
    <row r="8" spans="1:2" s="5" customFormat="1" ht="12" x14ac:dyDescent="0.2">
      <c r="A8" s="6">
        <v>90</v>
      </c>
      <c r="B8" s="31" t="s">
        <v>22</v>
      </c>
    </row>
    <row r="9" spans="1:2" s="5" customFormat="1" ht="12" x14ac:dyDescent="0.2">
      <c r="A9" s="6">
        <v>110</v>
      </c>
      <c r="B9" s="32" t="s">
        <v>23</v>
      </c>
    </row>
    <row r="10" spans="1:2" s="5" customFormat="1" ht="12" x14ac:dyDescent="0.2">
      <c r="A10" s="6">
        <v>135</v>
      </c>
      <c r="B10" s="33" t="s">
        <v>24</v>
      </c>
    </row>
    <row r="11" spans="1:2" s="5" customFormat="1" ht="12" x14ac:dyDescent="0.2">
      <c r="A11" s="6">
        <v>136</v>
      </c>
      <c r="B11" s="34" t="s">
        <v>25</v>
      </c>
    </row>
    <row r="12" spans="1:2" s="5" customFormat="1" ht="12" x14ac:dyDescent="0.2">
      <c r="A12" s="6" t="s">
        <v>20</v>
      </c>
      <c r="B12" s="35" t="s">
        <v>156</v>
      </c>
    </row>
    <row r="13" spans="1:2" s="5" customFormat="1" ht="12" x14ac:dyDescent="0.2">
      <c r="A13" s="6" t="s">
        <v>21</v>
      </c>
      <c r="B13" s="36" t="s">
        <v>157</v>
      </c>
    </row>
    <row r="14" spans="1:2" x14ac:dyDescent="0.25">
      <c r="B14" s="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Y58"/>
  <sheetViews>
    <sheetView showGridLines="0" view="pageBreakPreview" zoomScale="40" zoomScaleNormal="50" zoomScaleSheetLayoutView="40" zoomScalePageLayoutView="70" workbookViewId="0">
      <selection activeCell="A37" sqref="A37:XFD37"/>
    </sheetView>
  </sheetViews>
  <sheetFormatPr defaultColWidth="9.140625" defaultRowHeight="12.75" x14ac:dyDescent="0.2"/>
  <cols>
    <col min="1" max="1" width="10.28515625" style="2" customWidth="1"/>
    <col min="2" max="2" width="11.42578125" style="2" bestFit="1" customWidth="1"/>
    <col min="3" max="4" width="11.42578125" style="16" customWidth="1"/>
    <col min="5" max="5" width="13.42578125" style="2" customWidth="1"/>
    <col min="6" max="6" width="27.42578125" style="2" bestFit="1" customWidth="1"/>
    <col min="7" max="7" width="31.7109375" style="2" bestFit="1" customWidth="1"/>
    <col min="8" max="8" width="11.7109375" style="16" customWidth="1"/>
    <col min="9" max="9" width="11.42578125" style="16" customWidth="1"/>
    <col min="10" max="10" width="28" style="2" bestFit="1" customWidth="1"/>
    <col min="11" max="11" width="31.7109375" style="1" bestFit="1" customWidth="1"/>
    <col min="12" max="12" width="12.5703125" style="16" bestFit="1" customWidth="1"/>
    <col min="13" max="13" width="11.7109375" style="16" customWidth="1"/>
    <col min="14" max="14" width="15.42578125" style="16" customWidth="1"/>
    <col min="15" max="15" width="15" style="71" customWidth="1"/>
    <col min="16" max="16" width="15" style="46" customWidth="1"/>
    <col min="17" max="17" width="12.28515625" style="77" customWidth="1"/>
    <col min="18" max="18" width="17" style="77" customWidth="1"/>
    <col min="19" max="19" width="11.5703125" style="77" customWidth="1"/>
    <col min="20" max="16384" width="9.140625" style="2"/>
  </cols>
  <sheetData>
    <row r="1" spans="1:25" s="1" customFormat="1" ht="57" customHeight="1" x14ac:dyDescent="0.2">
      <c r="A1" s="2"/>
      <c r="B1" s="2"/>
      <c r="C1" s="16"/>
      <c r="D1" s="16"/>
      <c r="E1" s="2"/>
      <c r="F1" s="2"/>
      <c r="G1" s="2"/>
      <c r="H1" s="16"/>
      <c r="I1" s="16"/>
      <c r="J1" s="2"/>
      <c r="L1" s="16"/>
      <c r="M1" s="16"/>
      <c r="N1" s="16"/>
      <c r="O1" s="71"/>
      <c r="P1" s="46"/>
      <c r="Q1" s="77"/>
      <c r="R1" s="77"/>
      <c r="S1" s="77"/>
    </row>
    <row r="2" spans="1:25" ht="30" customHeight="1" x14ac:dyDescent="0.2"/>
    <row r="3" spans="1:25" ht="14.1" customHeight="1" x14ac:dyDescent="0.2"/>
    <row r="4" spans="1:25" ht="35.25" customHeight="1" x14ac:dyDescent="0.2">
      <c r="A4" s="275" t="s">
        <v>145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18"/>
      <c r="U4" s="18"/>
      <c r="V4" s="18"/>
      <c r="W4" s="18"/>
      <c r="X4" s="18"/>
      <c r="Y4" s="18"/>
    </row>
    <row r="5" spans="1:25" ht="12.7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18"/>
      <c r="U5" s="18"/>
      <c r="V5" s="18"/>
      <c r="W5" s="18"/>
      <c r="X5" s="18"/>
      <c r="Y5" s="18"/>
    </row>
    <row r="6" spans="1:25" ht="24.75" customHeight="1" x14ac:dyDescent="0.2">
      <c r="A6" s="160"/>
      <c r="B6" s="160"/>
      <c r="C6" s="160" t="s">
        <v>140</v>
      </c>
      <c r="D6" s="182"/>
      <c r="E6" s="160"/>
      <c r="F6" s="160"/>
      <c r="G6" s="160"/>
      <c r="H6" s="144"/>
      <c r="I6" s="144"/>
      <c r="J6" s="144"/>
      <c r="K6" s="144"/>
      <c r="L6" s="144"/>
      <c r="M6" s="144"/>
      <c r="N6" s="144"/>
      <c r="O6" s="161"/>
      <c r="P6" s="162"/>
      <c r="Q6" s="163"/>
      <c r="R6" s="163"/>
      <c r="S6" s="163"/>
      <c r="T6" s="18"/>
      <c r="U6" s="18"/>
      <c r="V6" s="18"/>
      <c r="W6" s="18"/>
      <c r="X6" s="18"/>
      <c r="Y6" s="18"/>
    </row>
    <row r="7" spans="1:25" ht="56.25" x14ac:dyDescent="0.2">
      <c r="A7" s="164" t="s">
        <v>40</v>
      </c>
      <c r="B7" s="164" t="s">
        <v>136</v>
      </c>
      <c r="C7" s="165" t="s">
        <v>144</v>
      </c>
      <c r="D7" s="165" t="s">
        <v>147</v>
      </c>
      <c r="E7" s="164" t="s">
        <v>41</v>
      </c>
      <c r="F7" s="164" t="s">
        <v>126</v>
      </c>
      <c r="G7" s="164" t="s">
        <v>35</v>
      </c>
      <c r="H7" s="165" t="s">
        <v>4</v>
      </c>
      <c r="I7" s="165" t="s">
        <v>41</v>
      </c>
      <c r="J7" s="164" t="s">
        <v>127</v>
      </c>
      <c r="K7" s="166" t="s">
        <v>35</v>
      </c>
      <c r="L7" s="165" t="s">
        <v>4</v>
      </c>
      <c r="M7" s="165" t="s">
        <v>36</v>
      </c>
      <c r="N7" s="165" t="s">
        <v>209</v>
      </c>
      <c r="O7" s="167" t="s">
        <v>37</v>
      </c>
      <c r="P7" s="168" t="s">
        <v>38</v>
      </c>
      <c r="Q7" s="169" t="s">
        <v>199</v>
      </c>
      <c r="R7" s="169" t="s">
        <v>206</v>
      </c>
      <c r="S7" s="169" t="s">
        <v>147</v>
      </c>
      <c r="T7" s="17"/>
      <c r="U7" s="17"/>
      <c r="V7" s="17"/>
      <c r="W7" s="17"/>
      <c r="X7" s="17"/>
      <c r="Y7" s="17"/>
    </row>
    <row r="8" spans="1:25" ht="24.95" customHeight="1" x14ac:dyDescent="0.2">
      <c r="A8" s="121">
        <v>30</v>
      </c>
      <c r="B8" s="121" t="e">
        <f>VLOOKUP($A8,'Trofeo Tito Neri'!$A$6:$S$373,2,0)</f>
        <v>#N/A</v>
      </c>
      <c r="C8" s="122">
        <v>1</v>
      </c>
      <c r="D8" s="121" t="e">
        <f>VLOOKUP($A8,'Trofeo Tito Neri'!$A$6:$S$32,3,0)</f>
        <v>#N/A</v>
      </c>
      <c r="E8" s="121" t="e">
        <f>VLOOKUP($A8,'Trofeo Tito Neri'!$A$6:$S$32,4,0)</f>
        <v>#N/A</v>
      </c>
      <c r="F8" s="129" t="e">
        <f>VLOOKUP($A8,'Trofeo Tito Neri'!$A$6:$S$32,5,0)</f>
        <v>#N/A</v>
      </c>
      <c r="G8" s="123" t="e">
        <f>VLOOKUP($A8,'Trofeo Tito Neri'!$A$6:$S$32,6,0)</f>
        <v>#N/A</v>
      </c>
      <c r="H8" s="121" t="e">
        <f>VLOOKUP($A8,'Trofeo Tito Neri'!$A$6:$S$32,7,0)</f>
        <v>#N/A</v>
      </c>
      <c r="I8" s="121" t="e">
        <f>VLOOKUP($A8,'Trofeo Tito Neri'!$A$6:$S$32,8,0)</f>
        <v>#N/A</v>
      </c>
      <c r="J8" s="129" t="e">
        <f>VLOOKUP($A8,'Trofeo Tito Neri'!$A$6:$S$32,9,0)</f>
        <v>#N/A</v>
      </c>
      <c r="K8" s="123" t="e">
        <f>VLOOKUP($A8,'Trofeo Tito Neri'!$A$6:$S$32,10,0)</f>
        <v>#N/A</v>
      </c>
      <c r="L8" s="121" t="e">
        <f>VLOOKUP($A8,'Trofeo Tito Neri'!$A$6:$S$32,11,0)</f>
        <v>#N/A</v>
      </c>
      <c r="M8" s="121" t="e">
        <f>VLOOKUP($A8,'Trofeo Tito Neri'!$A$6:$S$32,12,0)</f>
        <v>#N/A</v>
      </c>
      <c r="N8" s="125" t="e">
        <f>VLOOKUP($A8,'Trofeo Tito Neri'!$A$6:$S$32,13,0)</f>
        <v>#N/A</v>
      </c>
      <c r="O8" s="125" t="e">
        <f>VLOOKUP($A8,'Trofeo Tito Neri'!$A$6:$S$32,14,0)</f>
        <v>#N/A</v>
      </c>
      <c r="P8" s="210" t="e">
        <f>VLOOKUP($A8,'Trofeo Tito Neri'!$A$6:$S$32,15,0)</f>
        <v>#N/A</v>
      </c>
      <c r="Q8" s="212" t="e">
        <f>P8-P8</f>
        <v>#N/A</v>
      </c>
      <c r="R8" s="211" t="e">
        <f>VLOOKUP($A8,'Trofeo Tito Neri'!$A$6:$S$32,19,0)</f>
        <v>#N/A</v>
      </c>
      <c r="S8" s="172" t="e">
        <f>VLOOKUP($A8,'Trofeo Tito Neri'!$A$6:$S$373,17,0)</f>
        <v>#N/A</v>
      </c>
    </row>
    <row r="9" spans="1:25" ht="24.95" customHeight="1" x14ac:dyDescent="0.2">
      <c r="A9" s="121">
        <v>19</v>
      </c>
      <c r="B9" s="121">
        <f>VLOOKUP($A9,'Trofeo Tito Neri'!$A$6:$S$373,2,0)</f>
        <v>19</v>
      </c>
      <c r="C9" s="122">
        <v>2</v>
      </c>
      <c r="D9" s="121">
        <f>VLOOKUP($A9,'Trofeo Tito Neri'!$A$6:$S$32,3,0)</f>
        <v>14</v>
      </c>
      <c r="E9" s="121" t="str">
        <f>VLOOKUP($A9,'Trofeo Tito Neri'!$A$6:$S$32,4,0)</f>
        <v>19G</v>
      </c>
      <c r="F9" s="129" t="str">
        <f>VLOOKUP($A9,'Trofeo Tito Neri'!$A$6:$S$32,5,0)</f>
        <v>Banti Francesco</v>
      </c>
      <c r="G9" s="123" t="str">
        <f>VLOOKUP($A9,'Trofeo Tito Neri'!$A$6:$S$32,6,0)</f>
        <v>Team Zerosei</v>
      </c>
      <c r="H9" s="121" t="str">
        <f>VLOOKUP($A9,'Trofeo Tito Neri'!$A$6:$S$32,7,0)</f>
        <v>Uisp</v>
      </c>
      <c r="I9" s="121" t="str">
        <f>VLOOKUP($A9,'Trofeo Tito Neri'!$A$6:$S$32,8,0)</f>
        <v>19R</v>
      </c>
      <c r="J9" s="129" t="str">
        <f>VLOOKUP($A9,'Trofeo Tito Neri'!$A$6:$S$32,9,0)</f>
        <v>Sichi Kelly</v>
      </c>
      <c r="K9" s="123" t="str">
        <f>VLOOKUP($A9,'Trofeo Tito Neri'!$A$6:$S$32,10,0)</f>
        <v>Team Zerosei</v>
      </c>
      <c r="L9" s="121" t="str">
        <f>VLOOKUP($A9,'Trofeo Tito Neri'!$A$6:$S$32,11,0)</f>
        <v>Uisp</v>
      </c>
      <c r="M9" s="121" t="str">
        <f>VLOOKUP($A9,'Trofeo Tito Neri'!$A$6:$S$32,12,0)</f>
        <v>Lei &amp; Lui</v>
      </c>
      <c r="N9" s="125" t="str">
        <f>VLOOKUP($A9,'Trofeo Tito Neri'!$A$6:$S$32,13,0)</f>
        <v>TT</v>
      </c>
      <c r="O9" s="125">
        <f>VLOOKUP($A9,'Trofeo Tito Neri'!$A$6:$S$32,14,0)</f>
        <v>0.43958333333333327</v>
      </c>
      <c r="P9" s="210">
        <f>VLOOKUP($A9,'Trofeo Tito Neri'!$A$6:$S$32,15,0)</f>
        <v>1.7962962962962962E-2</v>
      </c>
      <c r="Q9" s="212" t="e">
        <f>P9-$P$8</f>
        <v>#N/A</v>
      </c>
      <c r="R9" s="211">
        <f>VLOOKUP($A9,'Trofeo Tito Neri'!$A$6:$S$32,19,0)</f>
        <v>39.432989690721648</v>
      </c>
      <c r="S9" s="172">
        <f>VLOOKUP($A9,'Trofeo Tito Neri'!$A$6:$S$373,17,0)</f>
        <v>1.9907407407407374E-3</v>
      </c>
    </row>
    <row r="10" spans="1:25" ht="24.95" customHeight="1" x14ac:dyDescent="0.2">
      <c r="A10" s="121">
        <v>33</v>
      </c>
      <c r="B10" s="122" t="e">
        <f>VLOOKUP($A10,'Trofeo Tito Neri'!$A$6:$S$373,2,0)</f>
        <v>#N/A</v>
      </c>
      <c r="C10" s="122">
        <v>3</v>
      </c>
      <c r="D10" s="122" t="e">
        <f>VLOOKUP($A10,'Trofeo Tito Neri'!$A$6:$S$32,3,0)</f>
        <v>#N/A</v>
      </c>
      <c r="E10" s="121" t="e">
        <f>VLOOKUP($A10,'Trofeo Tito Neri'!$A$6:$S$32,4,0)</f>
        <v>#N/A</v>
      </c>
      <c r="F10" s="129" t="e">
        <f>VLOOKUP($A10,'Trofeo Tito Neri'!$A$6:$S$32,5,0)</f>
        <v>#N/A</v>
      </c>
      <c r="G10" s="129" t="e">
        <f>VLOOKUP($A10,'Trofeo Tito Neri'!$A$6:$S$32,6,0)</f>
        <v>#N/A</v>
      </c>
      <c r="H10" s="121" t="e">
        <f>VLOOKUP($A10,'Trofeo Tito Neri'!$A$6:$S$32,7,0)</f>
        <v>#N/A</v>
      </c>
      <c r="I10" s="121" t="e">
        <f>VLOOKUP($A10,'Trofeo Tito Neri'!$A$6:$S$32,8,0)</f>
        <v>#N/A</v>
      </c>
      <c r="J10" s="129" t="e">
        <f>VLOOKUP($A10,'Trofeo Tito Neri'!$A$6:$S$32,9,0)</f>
        <v>#N/A</v>
      </c>
      <c r="K10" s="123" t="e">
        <f>VLOOKUP($A10,'Trofeo Tito Neri'!$A$6:$S$32,10,0)</f>
        <v>#N/A</v>
      </c>
      <c r="L10" s="121" t="e">
        <f>VLOOKUP($A10,'Trofeo Tito Neri'!$A$6:$S$32,11,0)</f>
        <v>#N/A</v>
      </c>
      <c r="M10" s="121" t="e">
        <f>VLOOKUP($A10,'Trofeo Tito Neri'!$A$6:$S$32,12,0)</f>
        <v>#N/A</v>
      </c>
      <c r="N10" s="125" t="e">
        <f>VLOOKUP($A10,'Trofeo Tito Neri'!$A$6:$S$32,13,0)</f>
        <v>#N/A</v>
      </c>
      <c r="O10" s="125" t="e">
        <f>VLOOKUP($A10,'Trofeo Tito Neri'!$A$6:$S$32,14,0)</f>
        <v>#N/A</v>
      </c>
      <c r="P10" s="210" t="e">
        <f>VLOOKUP($A10,'Trofeo Tito Neri'!$A$6:$S$32,15,0)</f>
        <v>#N/A</v>
      </c>
      <c r="Q10" s="212" t="e">
        <f t="shared" ref="Q10:Q12" si="0">P10-$P$8</f>
        <v>#N/A</v>
      </c>
      <c r="R10" s="211" t="e">
        <f>VLOOKUP($A10,'Trofeo Tito Neri'!$A$6:$S$32,19,0)</f>
        <v>#N/A</v>
      </c>
      <c r="S10" s="172" t="e">
        <f>VLOOKUP($A10,'Trofeo Tito Neri'!$A$6:$S$373,17,0)</f>
        <v>#N/A</v>
      </c>
    </row>
    <row r="11" spans="1:25" ht="24.95" customHeight="1" x14ac:dyDescent="0.2">
      <c r="A11" s="121">
        <v>21</v>
      </c>
      <c r="B11" s="121">
        <f>VLOOKUP($A11,'Trofeo Tito Neri'!$A$6:$S$373,2,0)</f>
        <v>21</v>
      </c>
      <c r="C11" s="122">
        <v>4</v>
      </c>
      <c r="D11" s="121">
        <f>VLOOKUP($A11,'Trofeo Tito Neri'!$A$6:$S$32,3,0)</f>
        <v>21</v>
      </c>
      <c r="E11" s="121" t="str">
        <f>VLOOKUP($A11,'Trofeo Tito Neri'!$A$6:$S$32,4,0)</f>
        <v>21G</v>
      </c>
      <c r="F11" s="129" t="str">
        <f>VLOOKUP($A11,'Trofeo Tito Neri'!$A$6:$S$32,5,0)</f>
        <v>Mancini Franco</v>
      </c>
      <c r="G11" s="123" t="str">
        <f>VLOOKUP($A11,'Trofeo Tito Neri'!$A$6:$S$32,6,0)</f>
        <v>A.s.d. MBM</v>
      </c>
      <c r="H11" s="121" t="str">
        <f>VLOOKUP($A11,'Trofeo Tito Neri'!$A$6:$S$32,7,0)</f>
        <v>Acsi</v>
      </c>
      <c r="I11" s="121" t="str">
        <f>VLOOKUP($A11,'Trofeo Tito Neri'!$A$6:$S$32,8,0)</f>
        <v>21R</v>
      </c>
      <c r="J11" s="129" t="str">
        <f>VLOOKUP($A11,'Trofeo Tito Neri'!$A$6:$S$32,9,0)</f>
        <v>Mancini Carmen</v>
      </c>
      <c r="K11" s="123" t="str">
        <f>VLOOKUP($A11,'Trofeo Tito Neri'!$A$6:$S$32,10,0)</f>
        <v>A.s.d. MBM</v>
      </c>
      <c r="L11" s="121" t="str">
        <f>VLOOKUP($A11,'Trofeo Tito Neri'!$A$6:$S$32,11,0)</f>
        <v>Acsi</v>
      </c>
      <c r="M11" s="121" t="str">
        <f>VLOOKUP($A11,'Trofeo Tito Neri'!$A$6:$S$32,12,0)</f>
        <v>Lei &amp; Lui</v>
      </c>
      <c r="N11" s="125" t="str">
        <f>VLOOKUP($A11,'Trofeo Tito Neri'!$A$6:$S$32,13,0)</f>
        <v>BDC</v>
      </c>
      <c r="O11" s="125">
        <f>VLOOKUP($A11,'Trofeo Tito Neri'!$A$6:$S$32,14,0)</f>
        <v>0.44374999999999992</v>
      </c>
      <c r="P11" s="210">
        <f>VLOOKUP($A11,'Trofeo Tito Neri'!$A$6:$S$32,15,0)</f>
        <v>1.9178240740740742E-2</v>
      </c>
      <c r="Q11" s="212" t="e">
        <f t="shared" si="0"/>
        <v>#N/A</v>
      </c>
      <c r="R11" s="211">
        <f>VLOOKUP($A11,'Trofeo Tito Neri'!$A$6:$S$32,19,0)</f>
        <v>36.934218467109226</v>
      </c>
      <c r="S11" s="172">
        <f>VLOOKUP($A11,'Trofeo Tito Neri'!$A$6:$S$373,17,0)</f>
        <v>3.2060185185185178E-3</v>
      </c>
    </row>
    <row r="12" spans="1:25" ht="24.95" customHeight="1" x14ac:dyDescent="0.2">
      <c r="A12" s="121">
        <v>23</v>
      </c>
      <c r="B12" s="121">
        <f>VLOOKUP($A12,'Trofeo Tito Neri'!$A$6:$S$373,2,0)</f>
        <v>23</v>
      </c>
      <c r="C12" s="122">
        <v>5</v>
      </c>
      <c r="D12" s="121">
        <f>VLOOKUP($A12,'Trofeo Tito Neri'!$A$6:$S$32,3,0)</f>
        <v>24</v>
      </c>
      <c r="E12" s="121" t="str">
        <f>VLOOKUP($A12,'Trofeo Tito Neri'!$A$6:$S$32,4,0)</f>
        <v>23G</v>
      </c>
      <c r="F12" s="129" t="str">
        <f>VLOOKUP($A12,'Trofeo Tito Neri'!$A$6:$S$32,5,0)</f>
        <v>Fallavena Valerio</v>
      </c>
      <c r="G12" s="123" t="str">
        <f>VLOOKUP($A12,'Trofeo Tito Neri'!$A$6:$S$32,6,0)</f>
        <v>Team VF Group</v>
      </c>
      <c r="H12" s="121" t="str">
        <f>VLOOKUP($A12,'Trofeo Tito Neri'!$A$6:$S$32,7,0)</f>
        <v>Uisp</v>
      </c>
      <c r="I12" s="121" t="str">
        <f>VLOOKUP($A12,'Trofeo Tito Neri'!$A$6:$S$32,8,0)</f>
        <v>23R</v>
      </c>
      <c r="J12" s="129" t="str">
        <f>VLOOKUP($A12,'Trofeo Tito Neri'!$A$6:$S$32,9,0)</f>
        <v>Vaccari Elga</v>
      </c>
      <c r="K12" s="123" t="str">
        <f>VLOOKUP($A12,'Trofeo Tito Neri'!$A$6:$S$32,10,0)</f>
        <v>Team VF Group</v>
      </c>
      <c r="L12" s="121" t="str">
        <f>VLOOKUP($A12,'Trofeo Tito Neri'!$A$6:$S$32,11,0)</f>
        <v>Uisp</v>
      </c>
      <c r="M12" s="121" t="str">
        <f>VLOOKUP($A12,'Trofeo Tito Neri'!$A$6:$S$32,12,0)</f>
        <v>Lei &amp; Lui</v>
      </c>
      <c r="N12" s="125" t="str">
        <f>VLOOKUP($A12,'Trofeo Tito Neri'!$A$6:$S$32,13,0)</f>
        <v>TT</v>
      </c>
      <c r="O12" s="125">
        <f>VLOOKUP($A12,'Trofeo Tito Neri'!$A$6:$S$32,14,0)</f>
        <v>0.44791666666666657</v>
      </c>
      <c r="P12" s="210">
        <f>VLOOKUP($A12,'Trofeo Tito Neri'!$A$6:$S$32,15,0)</f>
        <v>1.9745370370370371E-2</v>
      </c>
      <c r="Q12" s="212" t="e">
        <f t="shared" si="0"/>
        <v>#N/A</v>
      </c>
      <c r="R12" s="211">
        <f>VLOOKUP($A12,'Trofeo Tito Neri'!$A$6:$S$32,19,0)</f>
        <v>35.873388042203985</v>
      </c>
      <c r="S12" s="172">
        <f>VLOOKUP($A12,'Trofeo Tito Neri'!$A$6:$S$373,17,0)</f>
        <v>3.773148148148147E-3</v>
      </c>
    </row>
    <row r="13" spans="1:25" ht="24.95" customHeight="1" x14ac:dyDescent="0.2">
      <c r="A13" s="121">
        <v>28</v>
      </c>
      <c r="B13" s="121" t="e">
        <f>VLOOKUP($A13,'Trofeo Tito Neri'!$A$6:$S$373,2,0)</f>
        <v>#N/A</v>
      </c>
      <c r="C13" s="121" t="s">
        <v>203</v>
      </c>
      <c r="D13" s="121" t="e">
        <f>VLOOKUP($A13,'Trofeo Tito Neri'!$A$6:$S$32,3,0)</f>
        <v>#N/A</v>
      </c>
      <c r="E13" s="121" t="e">
        <f>VLOOKUP($A13,'Trofeo Tito Neri'!$A$6:$S$32,4,0)</f>
        <v>#N/A</v>
      </c>
      <c r="F13" s="129" t="e">
        <f>VLOOKUP($A13,'Trofeo Tito Neri'!$A$6:$S$32,5,0)</f>
        <v>#N/A</v>
      </c>
      <c r="G13" s="123" t="e">
        <f>VLOOKUP($A13,'Trofeo Tito Neri'!$A$6:$S$32,6,0)</f>
        <v>#N/A</v>
      </c>
      <c r="H13" s="121" t="e">
        <f>VLOOKUP($A13,'Trofeo Tito Neri'!$A$6:$S$32,7,0)</f>
        <v>#N/A</v>
      </c>
      <c r="I13" s="121" t="e">
        <f>VLOOKUP($A13,'Trofeo Tito Neri'!$A$6:$S$32,8,0)</f>
        <v>#N/A</v>
      </c>
      <c r="J13" s="129" t="e">
        <f>VLOOKUP($A13,'Trofeo Tito Neri'!$A$6:$S$32,9,0)</f>
        <v>#N/A</v>
      </c>
      <c r="K13" s="123" t="e">
        <f>VLOOKUP($A13,'Trofeo Tito Neri'!$A$6:$S$32,10,0)</f>
        <v>#N/A</v>
      </c>
      <c r="L13" s="121" t="e">
        <f>VLOOKUP($A13,'Trofeo Tito Neri'!$A$6:$S$32,11,0)</f>
        <v>#N/A</v>
      </c>
      <c r="M13" s="121" t="e">
        <f>VLOOKUP($A13,'Trofeo Tito Neri'!$A$6:$S$32,12,0)</f>
        <v>#N/A</v>
      </c>
      <c r="N13" s="125" t="e">
        <f>VLOOKUP($A13,'Trofeo Tito Neri'!$A$6:$S$32,13,0)</f>
        <v>#N/A</v>
      </c>
      <c r="O13" s="125" t="e">
        <f>VLOOKUP($A13,'Trofeo Tito Neri'!$A$6:$S$32,14,0)</f>
        <v>#N/A</v>
      </c>
      <c r="P13" s="210" t="e">
        <f>VLOOKUP($A13,'Trofeo Tito Neri'!$A$6:$S$32,15,0)</f>
        <v>#N/A</v>
      </c>
      <c r="Q13" s="212" t="s">
        <v>203</v>
      </c>
      <c r="R13" s="211" t="e">
        <f>VLOOKUP($A13,'Trofeo Tito Neri'!$A$6:$S$32,19,0)</f>
        <v>#N/A</v>
      </c>
      <c r="S13" s="172" t="e">
        <f>VLOOKUP($A13,'Trofeo Tito Neri'!$A$6:$S$373,17,0)</f>
        <v>#N/A</v>
      </c>
    </row>
    <row r="14" spans="1:25" ht="5.0999999999999996" customHeight="1" x14ac:dyDescent="0.2">
      <c r="A14" s="173"/>
      <c r="B14" s="174"/>
      <c r="C14" s="174"/>
      <c r="D14" s="174"/>
      <c r="E14" s="173"/>
      <c r="F14" s="175"/>
      <c r="G14" s="175"/>
      <c r="H14" s="173"/>
      <c r="I14" s="173"/>
      <c r="J14" s="175"/>
      <c r="K14" s="176"/>
      <c r="L14" s="173"/>
      <c r="M14" s="173"/>
      <c r="N14" s="177"/>
      <c r="O14" s="178"/>
      <c r="P14" s="179"/>
      <c r="Q14" s="180"/>
      <c r="R14" s="180"/>
      <c r="S14" s="180"/>
    </row>
    <row r="15" spans="1:25" ht="24.95" customHeight="1" x14ac:dyDescent="0.2">
      <c r="A15" s="181"/>
      <c r="B15" s="182"/>
      <c r="C15" s="181" t="s">
        <v>141</v>
      </c>
      <c r="D15" s="182"/>
      <c r="E15" s="182"/>
      <c r="F15" s="160"/>
      <c r="G15" s="160"/>
      <c r="H15" s="144"/>
      <c r="I15" s="144"/>
      <c r="J15" s="144"/>
      <c r="K15" s="144"/>
      <c r="L15" s="144"/>
      <c r="M15" s="144"/>
      <c r="N15" s="144"/>
      <c r="O15" s="161"/>
      <c r="P15" s="162"/>
      <c r="Q15" s="163"/>
      <c r="R15" s="163"/>
      <c r="S15" s="163"/>
    </row>
    <row r="16" spans="1:25" ht="56.25" x14ac:dyDescent="0.2">
      <c r="A16" s="164" t="s">
        <v>40</v>
      </c>
      <c r="B16" s="164" t="s">
        <v>136</v>
      </c>
      <c r="C16" s="165" t="s">
        <v>144</v>
      </c>
      <c r="D16" s="165" t="s">
        <v>147</v>
      </c>
      <c r="E16" s="164" t="s">
        <v>41</v>
      </c>
      <c r="F16" s="164" t="s">
        <v>126</v>
      </c>
      <c r="G16" s="164" t="s">
        <v>35</v>
      </c>
      <c r="H16" s="165" t="s">
        <v>4</v>
      </c>
      <c r="I16" s="165" t="s">
        <v>41</v>
      </c>
      <c r="J16" s="164" t="s">
        <v>127</v>
      </c>
      <c r="K16" s="166" t="s">
        <v>35</v>
      </c>
      <c r="L16" s="165" t="s">
        <v>4</v>
      </c>
      <c r="M16" s="165" t="s">
        <v>36</v>
      </c>
      <c r="N16" s="165" t="s">
        <v>209</v>
      </c>
      <c r="O16" s="167" t="s">
        <v>37</v>
      </c>
      <c r="P16" s="168" t="s">
        <v>38</v>
      </c>
      <c r="Q16" s="169" t="s">
        <v>199</v>
      </c>
      <c r="R16" s="169" t="s">
        <v>206</v>
      </c>
      <c r="S16" s="169" t="s">
        <v>147</v>
      </c>
    </row>
    <row r="17" spans="1:20" ht="24.95" customHeight="1" x14ac:dyDescent="0.2">
      <c r="A17" s="121">
        <v>32</v>
      </c>
      <c r="B17" s="121" t="e">
        <f>VLOOKUP($A17,'Trofeo Tito Neri'!$A$6:$S$373,2,0)</f>
        <v>#N/A</v>
      </c>
      <c r="C17" s="122">
        <v>1</v>
      </c>
      <c r="D17" s="121" t="e">
        <f>VLOOKUP($A17,'Trofeo Tito Neri'!$A$6:$S$32,3,0)</f>
        <v>#N/A</v>
      </c>
      <c r="E17" s="121" t="e">
        <f>VLOOKUP($A17,'Trofeo Tito Neri'!$A$6:$S$32,4,0)</f>
        <v>#N/A</v>
      </c>
      <c r="F17" s="129" t="e">
        <f>VLOOKUP($A17,'Trofeo Tito Neri'!$A$6:$S$32,5,0)</f>
        <v>#N/A</v>
      </c>
      <c r="G17" s="123" t="e">
        <f>VLOOKUP($A17,'Trofeo Tito Neri'!$A$6:$S$32,6,0)</f>
        <v>#N/A</v>
      </c>
      <c r="H17" s="121" t="e">
        <f>VLOOKUP($A17,'Trofeo Tito Neri'!$A$6:$S$32,7,0)</f>
        <v>#N/A</v>
      </c>
      <c r="I17" s="121" t="e">
        <f>VLOOKUP($A17,'Trofeo Tito Neri'!$A$6:$S$32,8,0)</f>
        <v>#N/A</v>
      </c>
      <c r="J17" s="129" t="e">
        <f>VLOOKUP($A17,'Trofeo Tito Neri'!$A$6:$S$32,9,0)</f>
        <v>#N/A</v>
      </c>
      <c r="K17" s="123" t="e">
        <f>VLOOKUP($A17,'Trofeo Tito Neri'!$A$6:$S$32,10,0)</f>
        <v>#N/A</v>
      </c>
      <c r="L17" s="121" t="e">
        <f>VLOOKUP($A17,'Trofeo Tito Neri'!$A$6:$S$32,11,0)</f>
        <v>#N/A</v>
      </c>
      <c r="M17" s="121" t="e">
        <f>VLOOKUP($A17,'Trofeo Tito Neri'!$A$6:$S$32,12,0)</f>
        <v>#N/A</v>
      </c>
      <c r="N17" s="125" t="e">
        <f>VLOOKUP($A17,'Trofeo Tito Neri'!$A$6:$S$32,13,0)</f>
        <v>#N/A</v>
      </c>
      <c r="O17" s="125" t="e">
        <f>VLOOKUP($A17,'Trofeo Tito Neri'!$A$6:$S$32,14,0)</f>
        <v>#N/A</v>
      </c>
      <c r="P17" s="210" t="e">
        <f>VLOOKUP($A17,'Trofeo Tito Neri'!$A$6:$S$32,15,0)</f>
        <v>#N/A</v>
      </c>
      <c r="Q17" s="212" t="e">
        <f>P17-P17</f>
        <v>#N/A</v>
      </c>
      <c r="R17" s="211" t="e">
        <f>VLOOKUP($A17,'Trofeo Tito Neri'!$A$6:$S$32,19,0)</f>
        <v>#N/A</v>
      </c>
      <c r="S17" s="172" t="e">
        <f>VLOOKUP($A17,'Trofeo Tito Neri'!$A$6:$S$373,17,0)</f>
        <v>#N/A</v>
      </c>
    </row>
    <row r="18" spans="1:20" ht="24.95" customHeight="1" x14ac:dyDescent="0.2">
      <c r="A18" s="121">
        <v>31</v>
      </c>
      <c r="B18" s="121" t="e">
        <f>VLOOKUP($A18,'Trofeo Tito Neri'!$A$6:$S$373,2,0)</f>
        <v>#N/A</v>
      </c>
      <c r="C18" s="122">
        <v>2</v>
      </c>
      <c r="D18" s="121" t="e">
        <f>VLOOKUP($A18,'Trofeo Tito Neri'!$A$6:$S$32,3,0)</f>
        <v>#N/A</v>
      </c>
      <c r="E18" s="121" t="e">
        <f>VLOOKUP($A18,'Trofeo Tito Neri'!$A$6:$S$32,4,0)</f>
        <v>#N/A</v>
      </c>
      <c r="F18" s="129" t="e">
        <f>VLOOKUP($A18,'Trofeo Tito Neri'!$A$6:$S$32,5,0)</f>
        <v>#N/A</v>
      </c>
      <c r="G18" s="123" t="e">
        <f>VLOOKUP($A18,'Trofeo Tito Neri'!$A$6:$S$32,6,0)</f>
        <v>#N/A</v>
      </c>
      <c r="H18" s="121" t="e">
        <f>VLOOKUP($A18,'Trofeo Tito Neri'!$A$6:$S$32,7,0)</f>
        <v>#N/A</v>
      </c>
      <c r="I18" s="121" t="e">
        <f>VLOOKUP($A18,'Trofeo Tito Neri'!$A$6:$S$32,8,0)</f>
        <v>#N/A</v>
      </c>
      <c r="J18" s="129" t="e">
        <f>VLOOKUP($A18,'Trofeo Tito Neri'!$A$6:$S$32,9,0)</f>
        <v>#N/A</v>
      </c>
      <c r="K18" s="123" t="e">
        <f>VLOOKUP($A18,'Trofeo Tito Neri'!$A$6:$S$32,10,0)</f>
        <v>#N/A</v>
      </c>
      <c r="L18" s="121" t="e">
        <f>VLOOKUP($A18,'Trofeo Tito Neri'!$A$6:$S$32,11,0)</f>
        <v>#N/A</v>
      </c>
      <c r="M18" s="121" t="e">
        <f>VLOOKUP($A18,'Trofeo Tito Neri'!$A$6:$S$32,12,0)</f>
        <v>#N/A</v>
      </c>
      <c r="N18" s="125" t="e">
        <f>VLOOKUP($A18,'Trofeo Tito Neri'!$A$6:$S$32,13,0)</f>
        <v>#N/A</v>
      </c>
      <c r="O18" s="125" t="e">
        <f>VLOOKUP($A18,'Trofeo Tito Neri'!$A$6:$S$32,14,0)</f>
        <v>#N/A</v>
      </c>
      <c r="P18" s="210" t="e">
        <f>VLOOKUP($A18,'Trofeo Tito Neri'!$A$6:$S$32,15,0)</f>
        <v>#N/A</v>
      </c>
      <c r="Q18" s="212" t="e">
        <f>P18-$P$17</f>
        <v>#N/A</v>
      </c>
      <c r="R18" s="211" t="e">
        <f>VLOOKUP($A18,'Trofeo Tito Neri'!$A$6:$S$32,19,0)</f>
        <v>#N/A</v>
      </c>
      <c r="S18" s="172" t="e">
        <f>VLOOKUP($A18,'Trofeo Tito Neri'!$A$6:$S$373,17,0)</f>
        <v>#N/A</v>
      </c>
      <c r="T18" s="213"/>
    </row>
    <row r="19" spans="1:20" ht="24.95" customHeight="1" x14ac:dyDescent="0.2">
      <c r="A19" s="121">
        <v>14</v>
      </c>
      <c r="B19" s="121">
        <f>VLOOKUP($A19,'Trofeo Tito Neri'!$A$6:$S$373,2,0)</f>
        <v>14</v>
      </c>
      <c r="C19" s="122">
        <v>3</v>
      </c>
      <c r="D19" s="121">
        <f>VLOOKUP($A19,'Trofeo Tito Neri'!$A$6:$S$32,3,0)</f>
        <v>13</v>
      </c>
      <c r="E19" s="121" t="str">
        <f>VLOOKUP($A19,'Trofeo Tito Neri'!$A$6:$S$32,4,0)</f>
        <v>14G</v>
      </c>
      <c r="F19" s="129" t="str">
        <f>VLOOKUP($A19,'Trofeo Tito Neri'!$A$6:$S$32,5,0)</f>
        <v xml:space="preserve">Guarini Gabriele </v>
      </c>
      <c r="G19" s="123" t="str">
        <f>VLOOKUP($A19,'Trofeo Tito Neri'!$A$6:$S$32,6,0)</f>
        <v>New mt bike</v>
      </c>
      <c r="H19" s="121" t="str">
        <f>VLOOKUP($A19,'Trofeo Tito Neri'!$A$6:$S$32,7,0)</f>
        <v>Uisp</v>
      </c>
      <c r="I19" s="121" t="str">
        <f>VLOOKUP($A19,'Trofeo Tito Neri'!$A$6:$S$32,8,0)</f>
        <v>14R</v>
      </c>
      <c r="J19" s="129" t="str">
        <f>VLOOKUP($A19,'Trofeo Tito Neri'!$A$6:$S$32,9,0)</f>
        <v>Lushin Eduard</v>
      </c>
      <c r="K19" s="123" t="str">
        <f>VLOOKUP($A19,'Trofeo Tito Neri'!$A$6:$S$32,10,0)</f>
        <v xml:space="preserve">Bicisport Sanguinetti </v>
      </c>
      <c r="L19" s="121" t="str">
        <f>VLOOKUP($A19,'Trofeo Tito Neri'!$A$6:$S$32,11,0)</f>
        <v>Uisp</v>
      </c>
      <c r="M19" s="121" t="str">
        <f>VLOOKUP($A19,'Trofeo Tito Neri'!$A$6:$S$32,12,0)</f>
        <v>F3</v>
      </c>
      <c r="N19" s="125" t="str">
        <f>VLOOKUP($A19,'Trofeo Tito Neri'!$A$6:$S$32,13,0)</f>
        <v>TT</v>
      </c>
      <c r="O19" s="125">
        <f>VLOOKUP($A19,'Trofeo Tito Neri'!$A$6:$S$32,14,0)</f>
        <v>0.42222222222222217</v>
      </c>
      <c r="P19" s="210">
        <f>VLOOKUP($A19,'Trofeo Tito Neri'!$A$6:$S$32,15,0)</f>
        <v>1.7962962962962962E-2</v>
      </c>
      <c r="Q19" s="212" t="e">
        <f t="shared" ref="Q19:Q21" si="1">P19-$P$17</f>
        <v>#N/A</v>
      </c>
      <c r="R19" s="211">
        <f>VLOOKUP($A19,'Trofeo Tito Neri'!$A$6:$S$32,19,0)</f>
        <v>39.432989690721648</v>
      </c>
      <c r="S19" s="172">
        <f>VLOOKUP($A19,'Trofeo Tito Neri'!$A$6:$S$373,17,0)</f>
        <v>1.9907407407407374E-3</v>
      </c>
      <c r="T19" s="213"/>
    </row>
    <row r="20" spans="1:20" ht="24.95" customHeight="1" x14ac:dyDescent="0.2">
      <c r="A20" s="121">
        <v>17</v>
      </c>
      <c r="B20" s="121">
        <f>VLOOKUP($A20,'Trofeo Tito Neri'!$A$6:$S$373,2,0)</f>
        <v>17</v>
      </c>
      <c r="C20" s="122">
        <v>4</v>
      </c>
      <c r="D20" s="121">
        <f>VLOOKUP($A20,'Trofeo Tito Neri'!$A$6:$S$32,3,0)</f>
        <v>22</v>
      </c>
      <c r="E20" s="121" t="str">
        <f>VLOOKUP($A20,'Trofeo Tito Neri'!$A$6:$S$32,4,0)</f>
        <v>17G</v>
      </c>
      <c r="F20" s="129" t="str">
        <f>VLOOKUP($A20,'Trofeo Tito Neri'!$A$6:$S$32,5,0)</f>
        <v xml:space="preserve">Dalle Mura Attilio </v>
      </c>
      <c r="G20" s="123" t="str">
        <f>VLOOKUP($A20,'Trofeo Tito Neri'!$A$6:$S$32,6,0)</f>
        <v>Gs Quercia</v>
      </c>
      <c r="H20" s="121" t="str">
        <f>VLOOKUP($A20,'Trofeo Tito Neri'!$A$6:$S$32,7,0)</f>
        <v>Uisp</v>
      </c>
      <c r="I20" s="121" t="str">
        <f>VLOOKUP($A20,'Trofeo Tito Neri'!$A$6:$S$32,8,0)</f>
        <v>17R</v>
      </c>
      <c r="J20" s="129" t="str">
        <f>VLOOKUP($A20,'Trofeo Tito Neri'!$A$6:$S$32,9,0)</f>
        <v>Fondelli Daniele</v>
      </c>
      <c r="K20" s="123" t="str">
        <f>VLOOKUP($A20,'Trofeo Tito Neri'!$A$6:$S$32,10,0)</f>
        <v>Cicli Puccinelli</v>
      </c>
      <c r="L20" s="121" t="str">
        <f>VLOOKUP($A20,'Trofeo Tito Neri'!$A$6:$S$32,11,0)</f>
        <v>Uisp</v>
      </c>
      <c r="M20" s="121" t="str">
        <f>VLOOKUP($A20,'Trofeo Tito Neri'!$A$6:$S$32,12,0)</f>
        <v>F4</v>
      </c>
      <c r="N20" s="125" t="str">
        <f>VLOOKUP($A20,'Trofeo Tito Neri'!$A$6:$S$32,13,0)</f>
        <v>BDC</v>
      </c>
      <c r="O20" s="125">
        <f>VLOOKUP($A20,'Trofeo Tito Neri'!$A$6:$S$32,14,0)</f>
        <v>0.4284722222222222</v>
      </c>
      <c r="P20" s="210">
        <f>VLOOKUP($A20,'Trofeo Tito Neri'!$A$6:$S$32,15,0)</f>
        <v>1.9212962962962963E-2</v>
      </c>
      <c r="Q20" s="212" t="e">
        <f t="shared" si="1"/>
        <v>#N/A</v>
      </c>
      <c r="R20" s="211">
        <f>VLOOKUP($A20,'Trofeo Tito Neri'!$A$6:$S$32,19,0)</f>
        <v>36.867469879518069</v>
      </c>
      <c r="S20" s="172">
        <f>VLOOKUP($A20,'Trofeo Tito Neri'!$A$6:$S$373,17,0)</f>
        <v>3.2407407407407385E-3</v>
      </c>
      <c r="T20" s="213"/>
    </row>
    <row r="21" spans="1:20" ht="24.95" customHeight="1" x14ac:dyDescent="0.2">
      <c r="A21" s="121">
        <v>24</v>
      </c>
      <c r="B21" s="121">
        <f>VLOOKUP($A21,'Trofeo Tito Neri'!$A$6:$S$373,2,0)</f>
        <v>24</v>
      </c>
      <c r="C21" s="122">
        <v>5</v>
      </c>
      <c r="D21" s="121">
        <f>VLOOKUP($A21,'Trofeo Tito Neri'!$A$6:$S$32,3,0)</f>
        <v>6</v>
      </c>
      <c r="E21" s="121" t="str">
        <f>VLOOKUP($A21,'Trofeo Tito Neri'!$A$6:$S$32,4,0)</f>
        <v>24G</v>
      </c>
      <c r="F21" s="129" t="str">
        <f>VLOOKUP($A21,'Trofeo Tito Neri'!$A$6:$S$32,5,0)</f>
        <v>Giusti Daniele</v>
      </c>
      <c r="G21" s="123" t="str">
        <f>VLOOKUP($A21,'Trofeo Tito Neri'!$A$6:$S$32,6,0)</f>
        <v>Cicloteam San Ginese</v>
      </c>
      <c r="H21" s="121" t="str">
        <f>VLOOKUP($A21,'Trofeo Tito Neri'!$A$6:$S$32,7,0)</f>
        <v>Uisp</v>
      </c>
      <c r="I21" s="121" t="str">
        <f>VLOOKUP($A21,'Trofeo Tito Neri'!$A$6:$S$32,8,0)</f>
        <v>24R</v>
      </c>
      <c r="J21" s="129" t="str">
        <f>VLOOKUP($A21,'Trofeo Tito Neri'!$A$6:$S$32,9,0)</f>
        <v>Federigi Elisa</v>
      </c>
      <c r="K21" s="123" t="str">
        <f>VLOOKUP($A21,'Trofeo Tito Neri'!$A$6:$S$32,10,0)</f>
        <v>Cicloteam San Ginese</v>
      </c>
      <c r="L21" s="121" t="str">
        <f>VLOOKUP($A21,'Trofeo Tito Neri'!$A$6:$S$32,11,0)</f>
        <v>Uisp</v>
      </c>
      <c r="M21" s="121" t="str">
        <f>VLOOKUP($A21,'Trofeo Tito Neri'!$A$6:$S$32,12,0)</f>
        <v>Lei &amp; Lui</v>
      </c>
      <c r="N21" s="125" t="str">
        <f>VLOOKUP($A21,'Trofeo Tito Neri'!$A$6:$S$32,13,0)</f>
        <v>TT</v>
      </c>
      <c r="O21" s="125">
        <f>VLOOKUP($A21,'Trofeo Tito Neri'!$A$6:$S$32,14,0)</f>
        <v>0.4499999999999999</v>
      </c>
      <c r="P21" s="210">
        <f>VLOOKUP($A21,'Trofeo Tito Neri'!$A$6:$S$32,15,0)</f>
        <v>1.7291666666666667E-2</v>
      </c>
      <c r="Q21" s="212" t="e">
        <f t="shared" si="1"/>
        <v>#N/A</v>
      </c>
      <c r="R21" s="211">
        <f>VLOOKUP($A21,'Trofeo Tito Neri'!$A$6:$S$32,19,0)</f>
        <v>40.963855421686745</v>
      </c>
      <c r="S21" s="172">
        <f>VLOOKUP($A21,'Trofeo Tito Neri'!$A$6:$S$373,17,0)</f>
        <v>1.3194444444444425E-3</v>
      </c>
      <c r="T21" s="213"/>
    </row>
    <row r="22" spans="1:20" ht="24.95" customHeight="1" x14ac:dyDescent="0.2">
      <c r="A22" s="121">
        <v>12</v>
      </c>
      <c r="B22" s="121">
        <f>VLOOKUP($A22,'Trofeo Tito Neri'!$A$6:$S$373,2,0)</f>
        <v>12</v>
      </c>
      <c r="C22" s="122" t="s">
        <v>203</v>
      </c>
      <c r="D22" s="121">
        <f>VLOOKUP($A22,'Trofeo Tito Neri'!$A$6:$S$32,3,0)</f>
        <v>16</v>
      </c>
      <c r="E22" s="121" t="str">
        <f>VLOOKUP($A22,'Trofeo Tito Neri'!$A$6:$S$32,4,0)</f>
        <v>12G</v>
      </c>
      <c r="F22" s="129" t="str">
        <f>VLOOKUP($A22,'Trofeo Tito Neri'!$A$6:$S$32,5,0)</f>
        <v xml:space="preserve">Massimo Turchi </v>
      </c>
      <c r="G22" s="123" t="str">
        <f>VLOOKUP($A22,'Trofeo Tito Neri'!$A$6:$S$32,6,0)</f>
        <v>La Belle Equipe</v>
      </c>
      <c r="H22" s="121" t="str">
        <f>VLOOKUP($A22,'Trofeo Tito Neri'!$A$6:$S$32,7,0)</f>
        <v>Uisp</v>
      </c>
      <c r="I22" s="121" t="str">
        <f>VLOOKUP($A22,'Trofeo Tito Neri'!$A$6:$S$32,8,0)</f>
        <v>12R</v>
      </c>
      <c r="J22" s="129" t="str">
        <f>VLOOKUP($A22,'Trofeo Tito Neri'!$A$6:$S$32,9,0)</f>
        <v>Carlotti Mauro</v>
      </c>
      <c r="K22" s="123" t="str">
        <f>VLOOKUP($A22,'Trofeo Tito Neri'!$A$6:$S$32,10,0)</f>
        <v>La Belle Equipe</v>
      </c>
      <c r="L22" s="121" t="str">
        <f>VLOOKUP($A22,'Trofeo Tito Neri'!$A$6:$S$32,11,0)</f>
        <v>Uisp</v>
      </c>
      <c r="M22" s="121" t="str">
        <f>VLOOKUP($A22,'Trofeo Tito Neri'!$A$6:$S$32,12,0)</f>
        <v>F3</v>
      </c>
      <c r="N22" s="125" t="str">
        <f>VLOOKUP($A22,'Trofeo Tito Neri'!$A$6:$S$32,13,0)</f>
        <v>TT</v>
      </c>
      <c r="O22" s="125">
        <f>VLOOKUP($A22,'Trofeo Tito Neri'!$A$6:$S$32,14,0)</f>
        <v>0.40972222222222215</v>
      </c>
      <c r="P22" s="210">
        <f>VLOOKUP($A22,'Trofeo Tito Neri'!$A$6:$S$32,15,0)</f>
        <v>1.8275462962962962E-2</v>
      </c>
      <c r="Q22" s="121" t="s">
        <v>203</v>
      </c>
      <c r="R22" s="211">
        <f>VLOOKUP($A22,'Trofeo Tito Neri'!$A$6:$S$32,19,0)</f>
        <v>38.758708043065234</v>
      </c>
      <c r="S22" s="172">
        <f>VLOOKUP($A22,'Trofeo Tito Neri'!$A$6:$S$373,17,0)</f>
        <v>2.3032407407407376E-3</v>
      </c>
      <c r="T22" s="213"/>
    </row>
    <row r="23" spans="1:20" ht="24.95" customHeight="1" x14ac:dyDescent="0.2">
      <c r="A23" s="121">
        <v>27</v>
      </c>
      <c r="B23" s="121">
        <f>VLOOKUP($A23,'Trofeo Tito Neri'!$A$6:$S$373,2,0)</f>
        <v>27</v>
      </c>
      <c r="C23" s="122" t="s">
        <v>203</v>
      </c>
      <c r="D23" s="121">
        <f>VLOOKUP($A23,'Trofeo Tito Neri'!$A$6:$S$32,3,0)</f>
        <v>25</v>
      </c>
      <c r="E23" s="121" t="str">
        <f>VLOOKUP($A23,'Trofeo Tito Neri'!$A$6:$S$32,4,0)</f>
        <v>27G</v>
      </c>
      <c r="F23" s="129" t="str">
        <f>VLOOKUP($A23,'Trofeo Tito Neri'!$A$6:$S$32,5,0)</f>
        <v>Natalia Medvedeva</v>
      </c>
      <c r="G23" s="123" t="str">
        <f>VLOOKUP($A23,'Trofeo Tito Neri'!$A$6:$S$32,6,0)</f>
        <v xml:space="preserve">Bicisport Sanguinetti </v>
      </c>
      <c r="H23" s="121" t="str">
        <f>VLOOKUP($A23,'Trofeo Tito Neri'!$A$6:$S$32,7,0)</f>
        <v>Uisp</v>
      </c>
      <c r="I23" s="121" t="str">
        <f>VLOOKUP($A23,'Trofeo Tito Neri'!$A$6:$S$32,8,0)</f>
        <v>27R</v>
      </c>
      <c r="J23" s="129" t="str">
        <f>VLOOKUP($A23,'Trofeo Tito Neri'!$A$6:$S$32,9,0)</f>
        <v>Lushin Eduard</v>
      </c>
      <c r="K23" s="123" t="str">
        <f>VLOOKUP($A23,'Trofeo Tito Neri'!$A$6:$S$32,10,0)</f>
        <v>Bicisport Sanguinetti</v>
      </c>
      <c r="L23" s="121" t="str">
        <f>VLOOKUP($A23,'Trofeo Tito Neri'!$A$6:$S$32,11,0)</f>
        <v>Uisp</v>
      </c>
      <c r="M23" s="121" t="str">
        <f>VLOOKUP($A23,'Trofeo Tito Neri'!$A$6:$S$32,12,0)</f>
        <v>Lei &amp; Lui</v>
      </c>
      <c r="N23" s="125" t="str">
        <f>VLOOKUP($A23,'Trofeo Tito Neri'!$A$6:$S$32,13,0)</f>
        <v>TT</v>
      </c>
      <c r="O23" s="125">
        <f>VLOOKUP($A23,'Trofeo Tito Neri'!$A$6:$S$32,14,0)</f>
        <v>0.46249999999999991</v>
      </c>
      <c r="P23" s="210">
        <f>VLOOKUP($A23,'Trofeo Tito Neri'!$A$6:$S$32,15,0)</f>
        <v>1.996527777777778E-2</v>
      </c>
      <c r="Q23" s="121" t="s">
        <v>203</v>
      </c>
      <c r="R23" s="211">
        <f>VLOOKUP($A23,'Trofeo Tito Neri'!$A$6:$S$32,19,0)</f>
        <v>35.478260869565212</v>
      </c>
      <c r="S23" s="172">
        <f>VLOOKUP($A23,'Trofeo Tito Neri'!$A$6:$S$373,17,0)</f>
        <v>3.9930555555555552E-3</v>
      </c>
      <c r="T23" s="213"/>
    </row>
    <row r="24" spans="1:20" ht="5.0999999999999996" customHeight="1" x14ac:dyDescent="0.2">
      <c r="A24" s="173"/>
      <c r="B24" s="174"/>
      <c r="C24" s="174"/>
      <c r="D24" s="174"/>
      <c r="E24" s="173"/>
      <c r="F24" s="175"/>
      <c r="G24" s="175"/>
      <c r="H24" s="173"/>
      <c r="I24" s="173"/>
      <c r="J24" s="175"/>
      <c r="K24" s="176"/>
      <c r="L24" s="173"/>
      <c r="M24" s="173"/>
      <c r="N24" s="177"/>
      <c r="O24" s="178"/>
      <c r="P24" s="179"/>
      <c r="Q24" s="180"/>
      <c r="R24" s="180"/>
      <c r="S24" s="180"/>
    </row>
    <row r="25" spans="1:20" ht="24.95" customHeight="1" x14ac:dyDescent="0.2">
      <c r="A25" s="181"/>
      <c r="B25" s="182"/>
      <c r="C25" s="181" t="s">
        <v>142</v>
      </c>
      <c r="D25" s="182"/>
      <c r="E25" s="182"/>
      <c r="F25" s="160"/>
      <c r="G25" s="160"/>
      <c r="H25" s="144"/>
      <c r="I25" s="144"/>
      <c r="J25" s="144"/>
      <c r="K25" s="144"/>
      <c r="L25" s="144"/>
      <c r="M25" s="144"/>
      <c r="N25" s="144"/>
      <c r="O25" s="161"/>
      <c r="P25" s="162"/>
      <c r="Q25" s="163"/>
      <c r="R25" s="163"/>
      <c r="S25" s="163"/>
    </row>
    <row r="26" spans="1:20" ht="56.25" x14ac:dyDescent="0.2">
      <c r="A26" s="164" t="s">
        <v>40</v>
      </c>
      <c r="B26" s="164" t="s">
        <v>136</v>
      </c>
      <c r="C26" s="165" t="s">
        <v>144</v>
      </c>
      <c r="D26" s="165" t="s">
        <v>147</v>
      </c>
      <c r="E26" s="164" t="s">
        <v>41</v>
      </c>
      <c r="F26" s="164" t="s">
        <v>126</v>
      </c>
      <c r="G26" s="164" t="s">
        <v>35</v>
      </c>
      <c r="H26" s="165" t="s">
        <v>4</v>
      </c>
      <c r="I26" s="165" t="s">
        <v>41</v>
      </c>
      <c r="J26" s="164" t="s">
        <v>127</v>
      </c>
      <c r="K26" s="166" t="s">
        <v>35</v>
      </c>
      <c r="L26" s="165" t="s">
        <v>4</v>
      </c>
      <c r="M26" s="165" t="s">
        <v>36</v>
      </c>
      <c r="N26" s="165" t="s">
        <v>209</v>
      </c>
      <c r="O26" s="167" t="s">
        <v>37</v>
      </c>
      <c r="P26" s="168" t="s">
        <v>38</v>
      </c>
      <c r="Q26" s="169" t="s">
        <v>199</v>
      </c>
      <c r="R26" s="169" t="s">
        <v>206</v>
      </c>
      <c r="S26" s="169" t="s">
        <v>147</v>
      </c>
    </row>
    <row r="27" spans="1:20" ht="24.95" customHeight="1" x14ac:dyDescent="0.2">
      <c r="A27" s="121">
        <v>25</v>
      </c>
      <c r="B27" s="121">
        <f>VLOOKUP($A27,'Trofeo Tito Neri'!$A$6:$S$373,2,0)</f>
        <v>25</v>
      </c>
      <c r="C27" s="122">
        <v>1</v>
      </c>
      <c r="D27" s="121">
        <f>VLOOKUP($A27,'Trofeo Tito Neri'!$A$6:$S$32,3,0)</f>
        <v>26</v>
      </c>
      <c r="E27" s="121" t="str">
        <f>VLOOKUP($A27,'Trofeo Tito Neri'!$A$6:$S$32,4,0)</f>
        <v>25G</v>
      </c>
      <c r="F27" s="129" t="str">
        <f>VLOOKUP($A27,'Trofeo Tito Neri'!$A$6:$S$32,5,0)</f>
        <v>De Palma Lucrezia</v>
      </c>
      <c r="G27" s="123" t="str">
        <f>VLOOKUP($A27,'Trofeo Tito Neri'!$A$6:$S$32,6,0)</f>
        <v>G.S.Carli Salviano a.s.d.</v>
      </c>
      <c r="H27" s="121" t="str">
        <f>VLOOKUP($A27,'Trofeo Tito Neri'!$A$6:$S$32,7,0)</f>
        <v>Fci</v>
      </c>
      <c r="I27" s="121" t="str">
        <f>VLOOKUP($A27,'Trofeo Tito Neri'!$A$6:$S$32,8,0)</f>
        <v>25R</v>
      </c>
      <c r="J27" s="129" t="str">
        <f>VLOOKUP($A27,'Trofeo Tito Neri'!$A$6:$S$32,9,0)</f>
        <v>Sbarra Susanna</v>
      </c>
      <c r="K27" s="123" t="str">
        <f>VLOOKUP($A27,'Trofeo Tito Neri'!$A$6:$S$32,10,0)</f>
        <v>G.S.Carli Salviano a.s.d.</v>
      </c>
      <c r="L27" s="121" t="str">
        <f>VLOOKUP($A27,'Trofeo Tito Neri'!$A$6:$S$32,11,0)</f>
        <v>Fci</v>
      </c>
      <c r="M27" s="121" t="str">
        <f>VLOOKUP($A27,'Trofeo Tito Neri'!$A$6:$S$32,12,0)</f>
        <v>Donna</v>
      </c>
      <c r="N27" s="125" t="str">
        <f>VLOOKUP($A27,'Trofeo Tito Neri'!$A$6:$S$32,13,0)</f>
        <v>BDC</v>
      </c>
      <c r="O27" s="125">
        <f>VLOOKUP($A27,'Trofeo Tito Neri'!$A$6:$S$32,14,0)</f>
        <v>0.45833333333333326</v>
      </c>
      <c r="P27" s="210">
        <f>VLOOKUP($A27,'Trofeo Tito Neri'!$A$6:$S$32,15,0)</f>
        <v>2.0300925925925927E-2</v>
      </c>
      <c r="Q27" s="212">
        <f>P27-P27</f>
        <v>0</v>
      </c>
      <c r="R27" s="211">
        <f>VLOOKUP($A27,'Trofeo Tito Neri'!$A$6:$S$32,19,0)</f>
        <v>34.891676168757122</v>
      </c>
      <c r="S27" s="172">
        <f>VLOOKUP($A27,'Trofeo Tito Neri'!$A$6:$S$373,17,0)</f>
        <v>4.3287037037037027E-3</v>
      </c>
    </row>
    <row r="28" spans="1:20" ht="24.95" customHeight="1" x14ac:dyDescent="0.2">
      <c r="A28" s="121">
        <v>4</v>
      </c>
      <c r="B28" s="121">
        <f>VLOOKUP($A28,'Trofeo Tito Neri'!$A$6:$S$373,2,0)</f>
        <v>4</v>
      </c>
      <c r="C28" s="122">
        <v>2</v>
      </c>
      <c r="D28" s="121">
        <f>VLOOKUP($A28,'Trofeo Tito Neri'!$A$6:$S$32,3,0)</f>
        <v>7</v>
      </c>
      <c r="E28" s="121" t="str">
        <f>VLOOKUP($A28,'Trofeo Tito Neri'!$A$6:$S$32,4,0)</f>
        <v>4G</v>
      </c>
      <c r="F28" s="129" t="str">
        <f>VLOOKUP($A28,'Trofeo Tito Neri'!$A$6:$S$32,5,0)</f>
        <v>Fallavena Valerio</v>
      </c>
      <c r="G28" s="123" t="str">
        <f>VLOOKUP($A28,'Trofeo Tito Neri'!$A$6:$S$32,6,0)</f>
        <v>Team VF Group</v>
      </c>
      <c r="H28" s="121" t="str">
        <f>VLOOKUP($A28,'Trofeo Tito Neri'!$A$6:$S$32,7,0)</f>
        <v>Uisp</v>
      </c>
      <c r="I28" s="121" t="str">
        <f>VLOOKUP($A28,'Trofeo Tito Neri'!$A$6:$S$32,8,0)</f>
        <v>4R</v>
      </c>
      <c r="J28" s="129" t="str">
        <f>VLOOKUP($A28,'Trofeo Tito Neri'!$A$6:$S$32,9,0)</f>
        <v>Fucone Davide</v>
      </c>
      <c r="K28" s="123" t="str">
        <f>VLOOKUP($A28,'Trofeo Tito Neri'!$A$6:$S$32,10,0)</f>
        <v>Team Mentecorpo Cicli Drigani</v>
      </c>
      <c r="L28" s="121" t="str">
        <f>VLOOKUP($A28,'Trofeo Tito Neri'!$A$6:$S$32,11,0)</f>
        <v>Fci</v>
      </c>
      <c r="M28" s="121" t="str">
        <f>VLOOKUP($A28,'Trofeo Tito Neri'!$A$6:$S$32,12,0)</f>
        <v>F2</v>
      </c>
      <c r="N28" s="125" t="str">
        <f>VLOOKUP($A28,'Trofeo Tito Neri'!$A$6:$S$32,13,0)</f>
        <v>TT</v>
      </c>
      <c r="O28" s="125">
        <f>VLOOKUP($A28,'Trofeo Tito Neri'!$A$6:$S$32,14,0)</f>
        <v>0.38124999999999998</v>
      </c>
      <c r="P28" s="210">
        <f>VLOOKUP($A28,'Trofeo Tito Neri'!$A$6:$S$32,15,0)</f>
        <v>1.7326388888888888E-2</v>
      </c>
      <c r="Q28" s="212">
        <f>P28-$P$27</f>
        <v>-2.9745370370370394E-3</v>
      </c>
      <c r="R28" s="211">
        <f>VLOOKUP($A28,'Trofeo Tito Neri'!$A$6:$S$32,19,0)</f>
        <v>40.881763527054112</v>
      </c>
      <c r="S28" s="172">
        <f>VLOOKUP($A28,'Trofeo Tito Neri'!$A$6:$S$373,17,0)</f>
        <v>1.3541666666666632E-3</v>
      </c>
    </row>
    <row r="29" spans="1:20" ht="24.95" customHeight="1" x14ac:dyDescent="0.2">
      <c r="A29" s="121">
        <v>8</v>
      </c>
      <c r="B29" s="121">
        <f>VLOOKUP($A29,'Trofeo Tito Neri'!$A$6:$S$373,2,0)</f>
        <v>8</v>
      </c>
      <c r="C29" s="122">
        <v>3</v>
      </c>
      <c r="D29" s="121">
        <f>VLOOKUP($A29,'Trofeo Tito Neri'!$A$6:$S$32,3,0)</f>
        <v>10</v>
      </c>
      <c r="E29" s="121" t="str">
        <f>VLOOKUP($A29,'Trofeo Tito Neri'!$A$6:$S$32,4,0)</f>
        <v>8G</v>
      </c>
      <c r="F29" s="129" t="str">
        <f>VLOOKUP($A29,'Trofeo Tito Neri'!$A$6:$S$32,5,0)</f>
        <v xml:space="preserve">Grenzi Mauro </v>
      </c>
      <c r="G29" s="123" t="str">
        <f>VLOOKUP($A29,'Trofeo Tito Neri'!$A$6:$S$32,6,0)</f>
        <v xml:space="preserve">Team Hicary Factor </v>
      </c>
      <c r="H29" s="121" t="str">
        <f>VLOOKUP($A29,'Trofeo Tito Neri'!$A$6:$S$32,7,0)</f>
        <v>Acsi</v>
      </c>
      <c r="I29" s="121" t="str">
        <f>VLOOKUP($A29,'Trofeo Tito Neri'!$A$6:$S$32,8,0)</f>
        <v>8R</v>
      </c>
      <c r="J29" s="129" t="str">
        <f>VLOOKUP($A29,'Trofeo Tito Neri'!$A$6:$S$32,9,0)</f>
        <v xml:space="preserve">Serafini Massimiliano </v>
      </c>
      <c r="K29" s="123" t="str">
        <f>VLOOKUP($A29,'Trofeo Tito Neri'!$A$6:$S$32,10,0)</f>
        <v>Scs Bike Nonantola</v>
      </c>
      <c r="L29" s="121" t="str">
        <f>VLOOKUP($A29,'Trofeo Tito Neri'!$A$6:$S$32,11,0)</f>
        <v>Uisp</v>
      </c>
      <c r="M29" s="121" t="str">
        <f>VLOOKUP($A29,'Trofeo Tito Neri'!$A$6:$S$32,12,0)</f>
        <v>F2</v>
      </c>
      <c r="N29" s="125" t="str">
        <f>VLOOKUP($A29,'Trofeo Tito Neri'!$A$6:$S$32,13,0)</f>
        <v>TT</v>
      </c>
      <c r="O29" s="125">
        <f>VLOOKUP($A29,'Trofeo Tito Neri'!$A$6:$S$32,14,0)</f>
        <v>0.40138888888888885</v>
      </c>
      <c r="P29" s="210">
        <f>VLOOKUP($A29,'Trofeo Tito Neri'!$A$6:$S$32,15,0)</f>
        <v>1.7743055555555557E-2</v>
      </c>
      <c r="Q29" s="212">
        <f t="shared" ref="Q29:Q30" si="2">P29-$P$27</f>
        <v>-2.5578703703703701E-3</v>
      </c>
      <c r="R29" s="211">
        <f>VLOOKUP($A29,'Trofeo Tito Neri'!$A$6:$S$32,19,0)</f>
        <v>39.921722113502931</v>
      </c>
      <c r="S29" s="172">
        <f>VLOOKUP($A29,'Trofeo Tito Neri'!$A$6:$S$373,17,0)</f>
        <v>1.7708333333333326E-3</v>
      </c>
    </row>
    <row r="30" spans="1:20" ht="24.95" customHeight="1" x14ac:dyDescent="0.2">
      <c r="A30" s="121">
        <v>5</v>
      </c>
      <c r="B30" s="121">
        <f>VLOOKUP($A30,'Trofeo Tito Neri'!$A$6:$S$373,2,0)</f>
        <v>5</v>
      </c>
      <c r="C30" s="122">
        <v>4</v>
      </c>
      <c r="D30" s="121">
        <f>VLOOKUP($A30,'Trofeo Tito Neri'!$A$6:$S$32,3,0)</f>
        <v>2</v>
      </c>
      <c r="E30" s="121" t="str">
        <f>VLOOKUP($A30,'Trofeo Tito Neri'!$A$6:$S$32,4,0)</f>
        <v>5G</v>
      </c>
      <c r="F30" s="129" t="str">
        <f>VLOOKUP($A30,'Trofeo Tito Neri'!$A$6:$S$32,5,0)</f>
        <v>Rumsas Raimondas</v>
      </c>
      <c r="G30" s="123" t="str">
        <f>VLOOKUP($A30,'Trofeo Tito Neri'!$A$6:$S$32,6,0)</f>
        <v>A.s.d. Team Falaschi</v>
      </c>
      <c r="H30" s="121" t="str">
        <f>VLOOKUP($A30,'Trofeo Tito Neri'!$A$6:$S$32,7,0)</f>
        <v>Uisp</v>
      </c>
      <c r="I30" s="121" t="str">
        <f>VLOOKUP($A30,'Trofeo Tito Neri'!$A$6:$S$32,8,0)</f>
        <v>5R</v>
      </c>
      <c r="J30" s="129" t="str">
        <f>VLOOKUP($A30,'Trofeo Tito Neri'!$A$6:$S$32,9,0)</f>
        <v>Giusti Daniele</v>
      </c>
      <c r="K30" s="123" t="str">
        <f>VLOOKUP($A30,'Trofeo Tito Neri'!$A$6:$S$32,10,0)</f>
        <v>Cicloteam San Ginese</v>
      </c>
      <c r="L30" s="121" t="str">
        <f>VLOOKUP($A30,'Trofeo Tito Neri'!$A$6:$S$32,11,0)</f>
        <v>Uisp</v>
      </c>
      <c r="M30" s="121" t="str">
        <f>VLOOKUP($A30,'Trofeo Tito Neri'!$A$6:$S$32,12,0)</f>
        <v>F2</v>
      </c>
      <c r="N30" s="125" t="str">
        <f>VLOOKUP($A30,'Trofeo Tito Neri'!$A$6:$S$32,13,0)</f>
        <v>TT</v>
      </c>
      <c r="O30" s="125">
        <f>VLOOKUP($A30,'Trofeo Tito Neri'!$A$6:$S$32,14,0)</f>
        <v>0.3833333333333333</v>
      </c>
      <c r="P30" s="210">
        <f>VLOOKUP($A30,'Trofeo Tito Neri'!$A$6:$S$32,15,0)</f>
        <v>1.6342592592592593E-2</v>
      </c>
      <c r="Q30" s="212">
        <f t="shared" si="2"/>
        <v>-3.9583333333333345E-3</v>
      </c>
      <c r="R30" s="211">
        <f>VLOOKUP($A30,'Trofeo Tito Neri'!$A$6:$S$32,19,0)</f>
        <v>43.342776203966004</v>
      </c>
      <c r="S30" s="172">
        <f>VLOOKUP($A30,'Trofeo Tito Neri'!$A$6:$S$373,17,0)</f>
        <v>3.7037037037036813E-4</v>
      </c>
    </row>
    <row r="31" spans="1:20" ht="24.95" customHeight="1" x14ac:dyDescent="0.2">
      <c r="A31" s="121">
        <v>10</v>
      </c>
      <c r="B31" s="121">
        <f>VLOOKUP($A31,'Trofeo Tito Neri'!$A$6:$S$373,2,0)</f>
        <v>10</v>
      </c>
      <c r="C31" s="122">
        <f t="shared" ref="C31:C32" si="3">Q31</f>
        <v>1.8252314814814815E-2</v>
      </c>
      <c r="D31" s="121">
        <f>VLOOKUP($A31,'Trofeo Tito Neri'!$A$6:$S$32,3,0)</f>
        <v>15</v>
      </c>
      <c r="E31" s="121" t="str">
        <f>VLOOKUP($A31,'Trofeo Tito Neri'!$A$6:$S$32,4,0)</f>
        <v>10G</v>
      </c>
      <c r="F31" s="129" t="str">
        <f>VLOOKUP($A31,'Trofeo Tito Neri'!$A$6:$S$32,5,0)</f>
        <v>Saggini Gianluca</v>
      </c>
      <c r="G31" s="123" t="str">
        <f>VLOOKUP($A31,'Trofeo Tito Neri'!$A$6:$S$32,6,0)</f>
        <v>A.s.d. Star Bike</v>
      </c>
      <c r="H31" s="121" t="str">
        <f>VLOOKUP($A31,'Trofeo Tito Neri'!$A$6:$S$32,7,0)</f>
        <v>Uisp</v>
      </c>
      <c r="I31" s="121" t="str">
        <f>VLOOKUP($A31,'Trofeo Tito Neri'!$A$6:$S$32,8,0)</f>
        <v>10R</v>
      </c>
      <c r="J31" s="129" t="str">
        <f>VLOOKUP($A31,'Trofeo Tito Neri'!$A$6:$S$32,9,0)</f>
        <v>Vannelli Mose</v>
      </c>
      <c r="K31" s="123" t="str">
        <f>VLOOKUP($A31,'Trofeo Tito Neri'!$A$6:$S$32,10,0)</f>
        <v>A.s.d. Star Bike</v>
      </c>
      <c r="L31" s="121" t="str">
        <f>VLOOKUP($A31,'Trofeo Tito Neri'!$A$6:$S$32,11,0)</f>
        <v>Uisp</v>
      </c>
      <c r="M31" s="121" t="str">
        <f>VLOOKUP($A31,'Trofeo Tito Neri'!$A$6:$S$32,12,0)</f>
        <v>F2</v>
      </c>
      <c r="N31" s="125" t="str">
        <f>VLOOKUP($A31,'Trofeo Tito Neri'!$A$6:$S$32,13,0)</f>
        <v>BDC</v>
      </c>
      <c r="O31" s="125">
        <f>VLOOKUP($A31,'Trofeo Tito Neri'!$A$6:$S$32,14,0)</f>
        <v>0.4055555555555555</v>
      </c>
      <c r="P31" s="210">
        <f>VLOOKUP($A31,'Trofeo Tito Neri'!$A$6:$S$32,15,0)</f>
        <v>1.8252314814814815E-2</v>
      </c>
      <c r="Q31" s="212">
        <f>VLOOKUP($A31,'Trofeo Tito Neri'!$A$6:$S$32,15,0)</f>
        <v>1.8252314814814815E-2</v>
      </c>
      <c r="R31" s="211">
        <f>VLOOKUP($A31,'Trofeo Tito Neri'!$A$6:$S$32,19,0)</f>
        <v>38.807863031071655</v>
      </c>
      <c r="S31" s="172">
        <f>VLOOKUP($A31,'Trofeo Tito Neri'!$A$6:$S$373,17,0)</f>
        <v>2.2800925925925905E-3</v>
      </c>
    </row>
    <row r="32" spans="1:20" ht="24.95" customHeight="1" x14ac:dyDescent="0.2">
      <c r="A32" s="121">
        <v>16</v>
      </c>
      <c r="B32" s="121">
        <f>VLOOKUP($A32,'Trofeo Tito Neri'!$A$6:$S$373,2,0)</f>
        <v>16</v>
      </c>
      <c r="C32" s="122">
        <f t="shared" si="3"/>
        <v>1.7939814814814815E-2</v>
      </c>
      <c r="D32" s="121">
        <f>VLOOKUP($A32,'Trofeo Tito Neri'!$A$6:$S$32,3,0)</f>
        <v>12</v>
      </c>
      <c r="E32" s="121" t="str">
        <f>VLOOKUP($A32,'Trofeo Tito Neri'!$A$6:$S$32,4,0)</f>
        <v>16G</v>
      </c>
      <c r="F32" s="129" t="str">
        <f>VLOOKUP($A32,'Trofeo Tito Neri'!$A$6:$S$32,5,0)</f>
        <v>Tucci Massimo</v>
      </c>
      <c r="G32" s="123" t="str">
        <f>VLOOKUP($A32,'Trofeo Tito Neri'!$A$6:$S$32,6,0)</f>
        <v>Cicloteam San Ginese</v>
      </c>
      <c r="H32" s="121" t="str">
        <f>VLOOKUP($A32,'Trofeo Tito Neri'!$A$6:$S$32,7,0)</f>
        <v>Uisp</v>
      </c>
      <c r="I32" s="121" t="str">
        <f>VLOOKUP($A32,'Trofeo Tito Neri'!$A$6:$S$32,8,0)</f>
        <v>16R</v>
      </c>
      <c r="J32" s="129" t="str">
        <f>VLOOKUP($A32,'Trofeo Tito Neri'!$A$6:$S$32,9,0)</f>
        <v>Tucci Mauro</v>
      </c>
      <c r="K32" s="123" t="str">
        <f>VLOOKUP($A32,'Trofeo Tito Neri'!$A$6:$S$32,10,0)</f>
        <v>Cicloteam San Ginese</v>
      </c>
      <c r="L32" s="121" t="str">
        <f>VLOOKUP($A32,'Trofeo Tito Neri'!$A$6:$S$32,11,0)</f>
        <v>Uisp</v>
      </c>
      <c r="M32" s="121" t="str">
        <f>VLOOKUP($A32,'Trofeo Tito Neri'!$A$6:$S$32,12,0)</f>
        <v>F3</v>
      </c>
      <c r="N32" s="125" t="str">
        <f>VLOOKUP($A32,'Trofeo Tito Neri'!$A$6:$S$32,13,0)</f>
        <v>TT</v>
      </c>
      <c r="O32" s="125">
        <f>VLOOKUP($A32,'Trofeo Tito Neri'!$A$6:$S$32,14,0)</f>
        <v>0.42638888888888882</v>
      </c>
      <c r="P32" s="210">
        <f>VLOOKUP($A32,'Trofeo Tito Neri'!$A$6:$S$32,15,0)</f>
        <v>1.7939814814814815E-2</v>
      </c>
      <c r="Q32" s="212">
        <f>VLOOKUP($A32,'Trofeo Tito Neri'!$A$6:$S$32,15,0)</f>
        <v>1.7939814814814815E-2</v>
      </c>
      <c r="R32" s="211">
        <f>VLOOKUP($A32,'Trofeo Tito Neri'!$A$6:$S$32,19,0)</f>
        <v>39.483870967741936</v>
      </c>
      <c r="S32" s="172">
        <f>VLOOKUP($A32,'Trofeo Tito Neri'!$A$6:$S$373,17,0)</f>
        <v>1.9675925925925902E-3</v>
      </c>
    </row>
    <row r="33" spans="1:19" ht="5.0999999999999996" customHeight="1" x14ac:dyDescent="0.2">
      <c r="A33" s="173"/>
      <c r="B33" s="174"/>
      <c r="C33" s="174"/>
      <c r="D33" s="174"/>
      <c r="E33" s="173"/>
      <c r="F33" s="175"/>
      <c r="G33" s="175"/>
      <c r="H33" s="173"/>
      <c r="I33" s="173"/>
      <c r="J33" s="175"/>
      <c r="K33" s="176"/>
      <c r="L33" s="173"/>
      <c r="M33" s="173"/>
      <c r="N33" s="177"/>
      <c r="O33" s="178"/>
      <c r="P33" s="179"/>
      <c r="Q33" s="180"/>
      <c r="R33" s="180"/>
      <c r="S33" s="180"/>
    </row>
    <row r="34" spans="1:19" ht="24.95" customHeight="1" x14ac:dyDescent="0.2">
      <c r="A34" s="181"/>
      <c r="B34" s="182"/>
      <c r="C34" s="181" t="s">
        <v>143</v>
      </c>
      <c r="D34" s="182"/>
      <c r="E34" s="182"/>
      <c r="F34" s="160"/>
      <c r="G34" s="160"/>
      <c r="H34" s="144"/>
      <c r="I34" s="144"/>
      <c r="J34" s="144"/>
      <c r="K34" s="144"/>
      <c r="L34" s="144"/>
      <c r="M34" s="144"/>
      <c r="N34" s="144"/>
      <c r="O34" s="161"/>
      <c r="P34" s="162"/>
      <c r="Q34" s="163"/>
      <c r="R34" s="163"/>
      <c r="S34" s="163"/>
    </row>
    <row r="35" spans="1:19" ht="56.25" x14ac:dyDescent="0.2">
      <c r="A35" s="164" t="s">
        <v>40</v>
      </c>
      <c r="B35" s="164" t="s">
        <v>136</v>
      </c>
      <c r="C35" s="165" t="s">
        <v>144</v>
      </c>
      <c r="D35" s="165" t="s">
        <v>147</v>
      </c>
      <c r="E35" s="164" t="s">
        <v>41</v>
      </c>
      <c r="F35" s="164" t="s">
        <v>126</v>
      </c>
      <c r="G35" s="164" t="s">
        <v>35</v>
      </c>
      <c r="H35" s="165" t="s">
        <v>4</v>
      </c>
      <c r="I35" s="165" t="s">
        <v>41</v>
      </c>
      <c r="J35" s="164" t="s">
        <v>127</v>
      </c>
      <c r="K35" s="166" t="s">
        <v>35</v>
      </c>
      <c r="L35" s="165" t="s">
        <v>4</v>
      </c>
      <c r="M35" s="165" t="s">
        <v>36</v>
      </c>
      <c r="N35" s="165" t="s">
        <v>209</v>
      </c>
      <c r="O35" s="167" t="s">
        <v>37</v>
      </c>
      <c r="P35" s="168" t="s">
        <v>38</v>
      </c>
      <c r="Q35" s="169" t="s">
        <v>199</v>
      </c>
      <c r="R35" s="169" t="s">
        <v>206</v>
      </c>
      <c r="S35" s="169" t="s">
        <v>147</v>
      </c>
    </row>
    <row r="36" spans="1:19" ht="24.95" customHeight="1" x14ac:dyDescent="0.2">
      <c r="A36" s="121">
        <v>3</v>
      </c>
      <c r="B36" s="121">
        <f>VLOOKUP($A36,'Trofeo Tito Neri'!$A$6:$S$373,2,0)</f>
        <v>3</v>
      </c>
      <c r="C36" s="122">
        <v>1</v>
      </c>
      <c r="D36" s="121">
        <f>VLOOKUP($A36,'Trofeo Tito Neri'!$A$6:$S$32,3,0)</f>
        <v>1</v>
      </c>
      <c r="E36" s="121" t="str">
        <f>VLOOKUP($A36,'Trofeo Tito Neri'!$A$6:$S$32,4,0)</f>
        <v>3G</v>
      </c>
      <c r="F36" s="129" t="str">
        <f>VLOOKUP($A36,'Trofeo Tito Neri'!$A$6:$S$32,5,0)</f>
        <v>Cipolletta Francesco</v>
      </c>
      <c r="G36" s="123" t="str">
        <f>VLOOKUP($A36,'Trofeo Tito Neri'!$A$6:$S$32,6,0)</f>
        <v>Promotech mg k vis</v>
      </c>
      <c r="H36" s="121" t="str">
        <f>VLOOKUP($A36,'Trofeo Tito Neri'!$A$6:$S$32,7,0)</f>
        <v>Fci</v>
      </c>
      <c r="I36" s="121" t="str">
        <f>VLOOKUP($A36,'Trofeo Tito Neri'!$A$6:$S$32,8,0)</f>
        <v>3R</v>
      </c>
      <c r="J36" s="129" t="str">
        <f>VLOOKUP($A36,'Trofeo Tito Neri'!$A$6:$S$32,9,0)</f>
        <v>Demiri Mikel</v>
      </c>
      <c r="K36" s="123" t="str">
        <f>VLOOKUP($A36,'Trofeo Tito Neri'!$A$6:$S$32,10,0)</f>
        <v>Promotech mg kvis</v>
      </c>
      <c r="L36" s="121" t="str">
        <f>VLOOKUP($A36,'Trofeo Tito Neri'!$A$6:$S$32,11,0)</f>
        <v>Fci</v>
      </c>
      <c r="M36" s="121" t="str">
        <f>VLOOKUP($A36,'Trofeo Tito Neri'!$A$6:$S$32,12,0)</f>
        <v>F1</v>
      </c>
      <c r="N36" s="125" t="str">
        <f>VLOOKUP($A36,'Trofeo Tito Neri'!$A$6:$S$32,13,0)</f>
        <v>TT</v>
      </c>
      <c r="O36" s="125">
        <f>VLOOKUP($A36,'Trofeo Tito Neri'!$A$6:$S$32,14,0)</f>
        <v>0.37916666666666665</v>
      </c>
      <c r="P36" s="210">
        <f>VLOOKUP($A36,'Trofeo Tito Neri'!$A$6:$S$32,15,0)</f>
        <v>1.5972222222222224E-2</v>
      </c>
      <c r="Q36" s="212">
        <f>P36-P36</f>
        <v>0</v>
      </c>
      <c r="R36" s="211">
        <f>VLOOKUP($A36,'Trofeo Tito Neri'!$A$6:$S$32,19,0)</f>
        <v>44.347826086956509</v>
      </c>
      <c r="S36" s="214">
        <f>VLOOKUP($A36,'Trofeo Tito Neri'!$A$6:$S$373,17,0)</f>
        <v>0</v>
      </c>
    </row>
    <row r="37" spans="1:19" ht="24.95" customHeight="1" x14ac:dyDescent="0.2">
      <c r="A37" s="173"/>
      <c r="B37" s="173"/>
      <c r="C37" s="173"/>
      <c r="D37" s="173"/>
      <c r="E37" s="173"/>
      <c r="F37" s="176"/>
      <c r="G37" s="176"/>
      <c r="H37" s="173"/>
      <c r="I37" s="173"/>
      <c r="J37" s="176"/>
      <c r="K37" s="176"/>
      <c r="L37" s="173"/>
      <c r="M37" s="173"/>
      <c r="N37" s="177"/>
      <c r="O37" s="195"/>
      <c r="P37" s="179"/>
      <c r="Q37" s="173"/>
      <c r="R37" s="177"/>
      <c r="S37" s="180"/>
    </row>
    <row r="38" spans="1:19" ht="5.0999999999999996" customHeight="1" x14ac:dyDescent="0.25">
      <c r="A38" s="183"/>
      <c r="B38" s="183"/>
      <c r="C38" s="183"/>
      <c r="D38" s="183"/>
      <c r="E38" s="183"/>
      <c r="F38" s="184"/>
      <c r="G38" s="184"/>
      <c r="H38" s="183"/>
      <c r="I38" s="183"/>
      <c r="J38" s="184"/>
      <c r="K38" s="185"/>
      <c r="L38" s="183"/>
      <c r="M38" s="183"/>
      <c r="N38" s="177"/>
      <c r="O38" s="186"/>
      <c r="P38" s="187"/>
      <c r="Q38" s="188"/>
      <c r="R38" s="188"/>
      <c r="S38" s="188"/>
    </row>
    <row r="39" spans="1:19" ht="18.75" x14ac:dyDescent="0.2">
      <c r="A39" s="181"/>
      <c r="B39" s="182"/>
      <c r="C39" s="181" t="s">
        <v>161</v>
      </c>
      <c r="D39" s="182"/>
      <c r="E39" s="182"/>
      <c r="F39" s="160"/>
      <c r="G39" s="160"/>
      <c r="H39" s="144"/>
      <c r="I39" s="144"/>
      <c r="J39" s="144"/>
      <c r="K39" s="144"/>
      <c r="L39" s="144"/>
      <c r="M39" s="144"/>
      <c r="N39" s="189"/>
      <c r="O39" s="161"/>
      <c r="P39" s="162"/>
      <c r="Q39" s="163"/>
      <c r="R39" s="163"/>
      <c r="S39" s="163"/>
    </row>
    <row r="40" spans="1:19" ht="56.25" x14ac:dyDescent="0.2">
      <c r="A40" s="164" t="s">
        <v>40</v>
      </c>
      <c r="B40" s="164" t="s">
        <v>136</v>
      </c>
      <c r="C40" s="165" t="s">
        <v>144</v>
      </c>
      <c r="D40" s="165" t="s">
        <v>147</v>
      </c>
      <c r="E40" s="164" t="s">
        <v>41</v>
      </c>
      <c r="F40" s="164" t="s">
        <v>126</v>
      </c>
      <c r="G40" s="164" t="s">
        <v>35</v>
      </c>
      <c r="H40" s="165" t="s">
        <v>4</v>
      </c>
      <c r="I40" s="165" t="s">
        <v>41</v>
      </c>
      <c r="J40" s="164" t="s">
        <v>127</v>
      </c>
      <c r="K40" s="166" t="s">
        <v>35</v>
      </c>
      <c r="L40" s="165" t="s">
        <v>4</v>
      </c>
      <c r="M40" s="165" t="s">
        <v>36</v>
      </c>
      <c r="N40" s="165" t="s">
        <v>209</v>
      </c>
      <c r="O40" s="167" t="s">
        <v>37</v>
      </c>
      <c r="P40" s="168" t="s">
        <v>38</v>
      </c>
      <c r="Q40" s="169" t="s">
        <v>199</v>
      </c>
      <c r="R40" s="169" t="s">
        <v>206</v>
      </c>
      <c r="S40" s="169" t="s">
        <v>147</v>
      </c>
    </row>
    <row r="41" spans="1:19" ht="24.95" customHeight="1" x14ac:dyDescent="0.2">
      <c r="A41" s="121">
        <v>18</v>
      </c>
      <c r="B41" s="121">
        <f>VLOOKUP($A41,'Trofeo Tito Neri'!$A$6:$S$373,2,0)</f>
        <v>18</v>
      </c>
      <c r="C41" s="122">
        <v>1</v>
      </c>
      <c r="D41" s="121">
        <f>VLOOKUP($A41,'Trofeo Tito Neri'!$A$6:$S$32,3,0)</f>
        <v>19</v>
      </c>
      <c r="E41" s="121" t="str">
        <f>VLOOKUP($A41,'Trofeo Tito Neri'!$A$6:$S$32,4,0)</f>
        <v>18G</v>
      </c>
      <c r="F41" s="129" t="str">
        <f>VLOOKUP($A41,'Trofeo Tito Neri'!$A$6:$S$32,5,0)</f>
        <v>Greco Stefano</v>
      </c>
      <c r="G41" s="123" t="str">
        <f>VLOOKUP($A41,'Trofeo Tito Neri'!$A$6:$S$32,6,0)</f>
        <v>Gruppo Crosa Bike</v>
      </c>
      <c r="H41" s="121" t="str">
        <f>VLOOKUP($A41,'Trofeo Tito Neri'!$A$6:$S$32,7,0)</f>
        <v>Uisp</v>
      </c>
      <c r="I41" s="121" t="str">
        <f>VLOOKUP($A41,'Trofeo Tito Neri'!$A$6:$S$32,8,0)</f>
        <v>18R</v>
      </c>
      <c r="J41" s="129" t="str">
        <f>VLOOKUP($A41,'Trofeo Tito Neri'!$A$6:$S$32,9,0)</f>
        <v>Oliviero Lorenzi</v>
      </c>
      <c r="K41" s="123" t="str">
        <f>VLOOKUP($A41,'Trofeo Tito Neri'!$A$6:$S$32,10,0)</f>
        <v>Gruppo Crosa Bike</v>
      </c>
      <c r="L41" s="121" t="str">
        <f>VLOOKUP($A41,'Trofeo Tito Neri'!$A$6:$S$32,11,0)</f>
        <v>Uisp</v>
      </c>
      <c r="M41" s="124" t="str">
        <f>VLOOKUP($A41,'Trofeo Tito Neri'!$A$6:$S$32,12,0)</f>
        <v>F4</v>
      </c>
      <c r="N41" s="125" t="str">
        <f>VLOOKUP($A41,'Trofeo Tito Neri'!$A$6:$S$32,13,0)</f>
        <v>TT</v>
      </c>
      <c r="O41" s="125">
        <f>VLOOKUP($A41,'Trofeo Tito Neri'!$A$6:$S$32,14,0)</f>
        <v>0.43055555555555558</v>
      </c>
      <c r="P41" s="210">
        <f>VLOOKUP($A41,'Trofeo Tito Neri'!$A$6:$S$32,15,0)</f>
        <v>1.8587962962962962E-2</v>
      </c>
      <c r="Q41" s="212">
        <f>P41-P41</f>
        <v>0</v>
      </c>
      <c r="R41" s="211">
        <f>VLOOKUP($A41,'Trofeo Tito Neri'!$A$6:$S$32,19,0)</f>
        <v>38.107098381070983</v>
      </c>
      <c r="S41" s="172">
        <f>VLOOKUP($A41,'Trofeo Tito Neri'!$A$6:$S$373,17,0)</f>
        <v>2.6157407407407379E-3</v>
      </c>
    </row>
    <row r="42" spans="1:19" ht="24.95" customHeight="1" x14ac:dyDescent="0.2">
      <c r="A42" s="121">
        <v>7</v>
      </c>
      <c r="B42" s="121">
        <f>VLOOKUP($A42,'Trofeo Tito Neri'!$A$6:$S$373,2,0)</f>
        <v>7</v>
      </c>
      <c r="C42" s="122">
        <v>2</v>
      </c>
      <c r="D42" s="121">
        <f>VLOOKUP($A42,'Trofeo Tito Neri'!$A$6:$S$32,3,0)</f>
        <v>27</v>
      </c>
      <c r="E42" s="121" t="str">
        <f>VLOOKUP($A42,'Trofeo Tito Neri'!$A$6:$S$32,4,0)</f>
        <v>7G</v>
      </c>
      <c r="F42" s="129" t="str">
        <f>VLOOKUP($A42,'Trofeo Tito Neri'!$A$6:$S$32,5,0)</f>
        <v>PignoneDavide</v>
      </c>
      <c r="G42" s="123" t="str">
        <f>VLOOKUP($A42,'Trofeo Tito Neri'!$A$6:$S$32,6,0)</f>
        <v xml:space="preserve">Team Bike Pancalieri </v>
      </c>
      <c r="H42" s="121" t="str">
        <f>VLOOKUP($A42,'Trofeo Tito Neri'!$A$6:$S$32,7,0)</f>
        <v>Acsi</v>
      </c>
      <c r="I42" s="121" t="str">
        <f>VLOOKUP($A42,'Trofeo Tito Neri'!$A$6:$S$32,8,0)</f>
        <v>7R</v>
      </c>
      <c r="J42" s="129" t="str">
        <f>VLOOKUP($A42,'Trofeo Tito Neri'!$A$6:$S$32,9,0)</f>
        <v>Ivan Peter Dell'Eva</v>
      </c>
      <c r="K42" s="123" t="str">
        <f>VLOOKUP($A42,'Trofeo Tito Neri'!$A$6:$S$32,10,0)</f>
        <v xml:space="preserve">A.s.d Team Executive </v>
      </c>
      <c r="L42" s="121" t="str">
        <f>VLOOKUP($A42,'Trofeo Tito Neri'!$A$6:$S$32,11,0)</f>
        <v>Acsi</v>
      </c>
      <c r="M42" s="124" t="str">
        <f>VLOOKUP($A42,'Trofeo Tito Neri'!$A$6:$S$32,12,0)</f>
        <v>F2</v>
      </c>
      <c r="N42" s="125" t="str">
        <f>VLOOKUP($A42,'Trofeo Tito Neri'!$A$6:$S$32,13,0)</f>
        <v>TT</v>
      </c>
      <c r="O42" s="125">
        <f>VLOOKUP($A42,'Trofeo Tito Neri'!$A$6:$S$32,14,0)</f>
        <v>0.39930555555555552</v>
      </c>
      <c r="P42" s="210">
        <f>VLOOKUP($A42,'Trofeo Tito Neri'!$A$6:$S$32,15,0)</f>
        <v>4.0972222222222222E-2</v>
      </c>
      <c r="Q42" s="212">
        <f>P42-$P$41</f>
        <v>2.238425925925926E-2</v>
      </c>
      <c r="R42" s="211">
        <f>VLOOKUP($A42,'Trofeo Tito Neri'!$A$6:$S$32,19,0)</f>
        <v>17.288135593220339</v>
      </c>
      <c r="S42" s="172">
        <f>VLOOKUP($A42,'Trofeo Tito Neri'!$A$6:$S$373,17,0)</f>
        <v>2.4999999999999998E-2</v>
      </c>
    </row>
    <row r="43" spans="1:19" ht="24.95" customHeight="1" x14ac:dyDescent="0.2">
      <c r="A43" s="121">
        <v>13</v>
      </c>
      <c r="B43" s="121">
        <f>VLOOKUP($A43,'Trofeo Tito Neri'!$A$6:$S$373,2,0)</f>
        <v>13</v>
      </c>
      <c r="C43" s="122">
        <v>3</v>
      </c>
      <c r="D43" s="121">
        <f>VLOOKUP($A43,'Trofeo Tito Neri'!$A$6:$S$32,3,0)</f>
        <v>9</v>
      </c>
      <c r="E43" s="121" t="str">
        <f>VLOOKUP($A43,'Trofeo Tito Neri'!$A$6:$S$32,4,0)</f>
        <v>13G</v>
      </c>
      <c r="F43" s="129" t="str">
        <f>VLOOKUP($A43,'Trofeo Tito Neri'!$A$6:$S$32,5,0)</f>
        <v>Freschi Alessio</v>
      </c>
      <c r="G43" s="123" t="str">
        <f>VLOOKUP($A43,'Trofeo Tito Neri'!$A$6:$S$32,6,0)</f>
        <v>G.S.Carli Salviano a.s.d.</v>
      </c>
      <c r="H43" s="121" t="str">
        <f>VLOOKUP($A43,'Trofeo Tito Neri'!$A$6:$S$32,7,0)</f>
        <v>Fci</v>
      </c>
      <c r="I43" s="121" t="str">
        <f>VLOOKUP($A43,'Trofeo Tito Neri'!$A$6:$S$32,8,0)</f>
        <v>13R</v>
      </c>
      <c r="J43" s="129" t="str">
        <f>VLOOKUP($A43,'Trofeo Tito Neri'!$A$6:$S$32,9,0)</f>
        <v>Freschi Alessandro</v>
      </c>
      <c r="K43" s="123" t="str">
        <f>VLOOKUP($A43,'Trofeo Tito Neri'!$A$6:$S$32,10,0)</f>
        <v>G.S.Carli Salviano a.s.d.</v>
      </c>
      <c r="L43" s="121" t="str">
        <f>VLOOKUP($A43,'Trofeo Tito Neri'!$A$6:$S$32,11,0)</f>
        <v>Fci</v>
      </c>
      <c r="M43" s="124" t="str">
        <f>VLOOKUP($A43,'Trofeo Tito Neri'!$A$6:$S$32,12,0)</f>
        <v>F3</v>
      </c>
      <c r="N43" s="125" t="str">
        <f>VLOOKUP($A43,'Trofeo Tito Neri'!$A$6:$S$32,13,0)</f>
        <v>TT</v>
      </c>
      <c r="O43" s="125">
        <f>VLOOKUP($A43,'Trofeo Tito Neri'!$A$6:$S$32,14,0)</f>
        <v>0.42013888888888884</v>
      </c>
      <c r="P43" s="210">
        <f>VLOOKUP($A43,'Trofeo Tito Neri'!$A$6:$S$32,15,0)</f>
        <v>1.7638888888888888E-2</v>
      </c>
      <c r="Q43" s="212">
        <f t="shared" ref="Q43:Q48" si="4">P43-$P$41</f>
        <v>-9.490740740740744E-4</v>
      </c>
      <c r="R43" s="211">
        <f>VLOOKUP($A43,'Trofeo Tito Neri'!$A$6:$S$32,19,0)</f>
        <v>40.15748031496063</v>
      </c>
      <c r="S43" s="172">
        <f>VLOOKUP($A43,'Trofeo Tito Neri'!$A$6:$S$373,17,0)</f>
        <v>1.6666666666666635E-3</v>
      </c>
    </row>
    <row r="44" spans="1:19" ht="24.95" customHeight="1" x14ac:dyDescent="0.2">
      <c r="A44" s="121">
        <v>1</v>
      </c>
      <c r="B44" s="121">
        <f>VLOOKUP($A44,'Trofeo Tito Neri'!$A$6:$S$373,2,0)</f>
        <v>1</v>
      </c>
      <c r="C44" s="122">
        <v>4</v>
      </c>
      <c r="D44" s="121">
        <f>VLOOKUP($A44,'Trofeo Tito Neri'!$A$6:$S$32,3,0)</f>
        <v>11</v>
      </c>
      <c r="E44" s="121" t="str">
        <f>VLOOKUP($A44,'Trofeo Tito Neri'!$A$6:$S$32,4,0)</f>
        <v>1G</v>
      </c>
      <c r="F44" s="129" t="str">
        <f>VLOOKUP($A44,'Trofeo Tito Neri'!$A$6:$S$32,5,0)</f>
        <v>Papi Alessio</v>
      </c>
      <c r="G44" s="123" t="str">
        <f>VLOOKUP($A44,'Trofeo Tito Neri'!$A$6:$S$32,6,0)</f>
        <v>A.s.d. Team Falaschi</v>
      </c>
      <c r="H44" s="121" t="str">
        <f>VLOOKUP($A44,'Trofeo Tito Neri'!$A$6:$S$32,7,0)</f>
        <v>Uisp</v>
      </c>
      <c r="I44" s="121" t="str">
        <f>VLOOKUP($A44,'Trofeo Tito Neri'!$A$6:$S$32,8,0)</f>
        <v>1R</v>
      </c>
      <c r="J44" s="129" t="str">
        <f>VLOOKUP($A44,'Trofeo Tito Neri'!$A$6:$S$32,9,0)</f>
        <v>Bianchi davide</v>
      </c>
      <c r="K44" s="123" t="str">
        <f>VLOOKUP($A44,'Trofeo Tito Neri'!$A$6:$S$32,10,0)</f>
        <v>A.s.d. Team Falaschi</v>
      </c>
      <c r="L44" s="121" t="str">
        <f>VLOOKUP($A44,'Trofeo Tito Neri'!$A$6:$S$32,11,0)</f>
        <v>Uisp</v>
      </c>
      <c r="M44" s="124" t="str">
        <f>VLOOKUP($A44,'Trofeo Tito Neri'!$A$6:$S$32,12,0)</f>
        <v>F1</v>
      </c>
      <c r="N44" s="125" t="str">
        <f>VLOOKUP($A44,'Trofeo Tito Neri'!$A$6:$S$32,13,0)</f>
        <v>BDC</v>
      </c>
      <c r="O44" s="125">
        <f>VLOOKUP($A44,'Trofeo Tito Neri'!$A$6:$S$32,14,0)</f>
        <v>0.375</v>
      </c>
      <c r="P44" s="210">
        <f>VLOOKUP($A44,'Trofeo Tito Neri'!$A$6:$S$32,15,0)</f>
        <v>1.7766203703703704E-2</v>
      </c>
      <c r="Q44" s="212">
        <f t="shared" si="4"/>
        <v>-8.2175925925925819E-4</v>
      </c>
      <c r="R44" s="211">
        <f>VLOOKUP($A44,'Trofeo Tito Neri'!$A$6:$S$32,19,0)</f>
        <v>39.869706840390876</v>
      </c>
      <c r="S44" s="172">
        <f>VLOOKUP($A44,'Trofeo Tito Neri'!$A$6:$S$373,17,0)</f>
        <v>1.7939814814814797E-3</v>
      </c>
    </row>
    <row r="45" spans="1:19" ht="24.95" customHeight="1" x14ac:dyDescent="0.2">
      <c r="A45" s="121">
        <v>6</v>
      </c>
      <c r="B45" s="121">
        <f>VLOOKUP($A45,'Trofeo Tito Neri'!$A$6:$S$373,2,0)</f>
        <v>6</v>
      </c>
      <c r="C45" s="122">
        <v>5</v>
      </c>
      <c r="D45" s="121">
        <f>VLOOKUP($A45,'Trofeo Tito Neri'!$A$6:$S$32,3,0)</f>
        <v>3</v>
      </c>
      <c r="E45" s="121" t="str">
        <f>VLOOKUP($A45,'Trofeo Tito Neri'!$A$6:$S$32,4,0)</f>
        <v>6G</v>
      </c>
      <c r="F45" s="129" t="str">
        <f>VLOOKUP($A45,'Trofeo Tito Neri'!$A$6:$S$32,5,0)</f>
        <v>Serafini Valerio</v>
      </c>
      <c r="G45" s="123" t="str">
        <f>VLOOKUP($A45,'Trofeo Tito Neri'!$A$6:$S$32,6,0)</f>
        <v>A.s.d. Star Bike</v>
      </c>
      <c r="H45" s="121" t="str">
        <f>VLOOKUP($A45,'Trofeo Tito Neri'!$A$6:$S$32,7,0)</f>
        <v>Uisp</v>
      </c>
      <c r="I45" s="121" t="str">
        <f>VLOOKUP($A45,'Trofeo Tito Neri'!$A$6:$S$32,8,0)</f>
        <v>6R</v>
      </c>
      <c r="J45" s="129" t="str">
        <f>VLOOKUP($A45,'Trofeo Tito Neri'!$A$6:$S$32,9,0)</f>
        <v>Pulina Davide</v>
      </c>
      <c r="K45" s="123" t="str">
        <f>VLOOKUP($A45,'Trofeo Tito Neri'!$A$6:$S$32,10,0)</f>
        <v>A.s.d. Star Bike</v>
      </c>
      <c r="L45" s="121" t="str">
        <f>VLOOKUP($A45,'Trofeo Tito Neri'!$A$6:$S$32,11,0)</f>
        <v>Uisp</v>
      </c>
      <c r="M45" s="124" t="str">
        <f>VLOOKUP($A45,'Trofeo Tito Neri'!$A$6:$S$32,12,0)</f>
        <v>F2</v>
      </c>
      <c r="N45" s="125" t="str">
        <f>VLOOKUP($A45,'Trofeo Tito Neri'!$A$6:$S$32,13,0)</f>
        <v>TT</v>
      </c>
      <c r="O45" s="125">
        <f>VLOOKUP($A45,'Trofeo Tito Neri'!$A$6:$S$32,14,0)</f>
        <v>0.38541666666666663</v>
      </c>
      <c r="P45" s="210">
        <f>VLOOKUP($A45,'Trofeo Tito Neri'!$A$6:$S$32,15,0)</f>
        <v>1.6550925925925924E-2</v>
      </c>
      <c r="Q45" s="212">
        <f t="shared" si="4"/>
        <v>-2.0370370370370386E-3</v>
      </c>
      <c r="R45" s="211">
        <f>VLOOKUP($A45,'Trofeo Tito Neri'!$A$6:$S$32,19,0)</f>
        <v>42.7972027972028</v>
      </c>
      <c r="S45" s="172">
        <f>VLOOKUP($A45,'Trofeo Tito Neri'!$A$6:$S$373,17,0)</f>
        <v>5.7870370370369933E-4</v>
      </c>
    </row>
    <row r="46" spans="1:19" ht="24.95" customHeight="1" x14ac:dyDescent="0.2">
      <c r="A46" s="121">
        <v>2</v>
      </c>
      <c r="B46" s="121">
        <f>VLOOKUP($A46,'Trofeo Tito Neri'!$A$6:$S$373,2,0)</f>
        <v>2</v>
      </c>
      <c r="C46" s="122">
        <v>6</v>
      </c>
      <c r="D46" s="121">
        <f>VLOOKUP($A46,'Trofeo Tito Neri'!$A$6:$S$32,3,0)</f>
        <v>8</v>
      </c>
      <c r="E46" s="121" t="str">
        <f>VLOOKUP($A46,'Trofeo Tito Neri'!$A$6:$S$32,4,0)</f>
        <v>2G</v>
      </c>
      <c r="F46" s="129" t="str">
        <f>VLOOKUP($A46,'Trofeo Tito Neri'!$A$6:$S$32,5,0)</f>
        <v>Cotroneo Daniele</v>
      </c>
      <c r="G46" s="123" t="str">
        <f>VLOOKUP($A46,'Trofeo Tito Neri'!$A$6:$S$32,6,0)</f>
        <v>A.s.d. Team Falaschi</v>
      </c>
      <c r="H46" s="121" t="str">
        <f>VLOOKUP($A46,'Trofeo Tito Neri'!$A$6:$S$32,7,0)</f>
        <v>Uisp</v>
      </c>
      <c r="I46" s="121" t="str">
        <f>VLOOKUP($A46,'Trofeo Tito Neri'!$A$6:$S$32,8,0)</f>
        <v>2R</v>
      </c>
      <c r="J46" s="129" t="str">
        <f>VLOOKUP($A46,'Trofeo Tito Neri'!$A$6:$S$32,9,0)</f>
        <v>De Santis Adrien</v>
      </c>
      <c r="K46" s="123" t="str">
        <f>VLOOKUP($A46,'Trofeo Tito Neri'!$A$6:$S$32,10,0)</f>
        <v>A.s.d. Team Falaschi</v>
      </c>
      <c r="L46" s="121" t="str">
        <f>VLOOKUP($A46,'Trofeo Tito Neri'!$A$6:$S$32,11,0)</f>
        <v>Uisp</v>
      </c>
      <c r="M46" s="124" t="str">
        <f>VLOOKUP($A46,'Trofeo Tito Neri'!$A$6:$S$32,12,0)</f>
        <v>F1</v>
      </c>
      <c r="N46" s="125" t="str">
        <f>VLOOKUP($A46,'Trofeo Tito Neri'!$A$6:$S$32,13,0)</f>
        <v>BDC</v>
      </c>
      <c r="O46" s="125">
        <f>VLOOKUP($A46,'Trofeo Tito Neri'!$A$6:$S$32,14,0)</f>
        <v>0.37708333333333333</v>
      </c>
      <c r="P46" s="210">
        <f>VLOOKUP($A46,'Trofeo Tito Neri'!$A$6:$S$32,15,0)</f>
        <v>1.7430555555555557E-2</v>
      </c>
      <c r="Q46" s="212">
        <f t="shared" si="4"/>
        <v>-1.1574074074074056E-3</v>
      </c>
      <c r="R46" s="211">
        <f>VLOOKUP($A46,'Trofeo Tito Neri'!$A$6:$S$32,19,0)</f>
        <v>40.63745019920318</v>
      </c>
      <c r="S46" s="172">
        <f>VLOOKUP($A46,'Trofeo Tito Neri'!$A$6:$S$373,17,0)</f>
        <v>1.4583333333333323E-3</v>
      </c>
    </row>
    <row r="47" spans="1:19" ht="24.95" customHeight="1" x14ac:dyDescent="0.2">
      <c r="A47" s="121">
        <v>20</v>
      </c>
      <c r="B47" s="121">
        <f>VLOOKUP($A47,'Trofeo Tito Neri'!$A$6:$S$373,2,0)</f>
        <v>20</v>
      </c>
      <c r="C47" s="122">
        <v>7</v>
      </c>
      <c r="D47" s="121">
        <f>VLOOKUP($A47,'Trofeo Tito Neri'!$A$6:$S$32,3,0)</f>
        <v>17</v>
      </c>
      <c r="E47" s="121" t="str">
        <f>VLOOKUP($A47,'Trofeo Tito Neri'!$A$6:$S$32,4,0)</f>
        <v>20G</v>
      </c>
      <c r="F47" s="129" t="str">
        <f>VLOOKUP($A47,'Trofeo Tito Neri'!$A$6:$S$32,5,0)</f>
        <v>Ruggeri Federica</v>
      </c>
      <c r="G47" s="123" t="str">
        <f>VLOOKUP($A47,'Trofeo Tito Neri'!$A$6:$S$32,6,0)</f>
        <v>A.s.d. G.S. Sportissimo</v>
      </c>
      <c r="H47" s="121" t="str">
        <f>VLOOKUP($A47,'Trofeo Tito Neri'!$A$6:$S$32,7,0)</f>
        <v>Acsi</v>
      </c>
      <c r="I47" s="121" t="str">
        <f>VLOOKUP($A47,'Trofeo Tito Neri'!$A$6:$S$32,8,0)</f>
        <v>20R</v>
      </c>
      <c r="J47" s="129" t="str">
        <f>VLOOKUP($A47,'Trofeo Tito Neri'!$A$6:$S$32,9,0)</f>
        <v>Mai Maurizio</v>
      </c>
      <c r="K47" s="123" t="str">
        <f>VLOOKUP($A47,'Trofeo Tito Neri'!$A$6:$S$32,10,0)</f>
        <v>Ssd Team Stecchetti-Jollywear s.r.l.</v>
      </c>
      <c r="L47" s="121" t="str">
        <f>VLOOKUP($A47,'Trofeo Tito Neri'!$A$6:$S$32,11,0)</f>
        <v>Acsi</v>
      </c>
      <c r="M47" s="124" t="str">
        <f>VLOOKUP($A47,'Trofeo Tito Neri'!$A$6:$S$32,12,0)</f>
        <v>Lei &amp; Lui</v>
      </c>
      <c r="N47" s="125" t="str">
        <f>VLOOKUP($A47,'Trofeo Tito Neri'!$A$6:$S$32,13,0)</f>
        <v>TT</v>
      </c>
      <c r="O47" s="125">
        <f>VLOOKUP($A47,'Trofeo Tito Neri'!$A$6:$S$32,14,0)</f>
        <v>0.4416666666666666</v>
      </c>
      <c r="P47" s="210">
        <f>VLOOKUP($A47,'Trofeo Tito Neri'!$A$6:$S$32,15,0)</f>
        <v>1.8356481481481481E-2</v>
      </c>
      <c r="Q47" s="212">
        <f t="shared" si="4"/>
        <v>-2.3148148148148182E-4</v>
      </c>
      <c r="R47" s="211">
        <f>VLOOKUP($A47,'Trofeo Tito Neri'!$A$6:$S$32,19,0)</f>
        <v>38.587641866330394</v>
      </c>
      <c r="S47" s="172">
        <f>VLOOKUP($A47,'Trofeo Tito Neri'!$A$6:$S$373,17,0)</f>
        <v>2.3842592592592561E-3</v>
      </c>
    </row>
    <row r="48" spans="1:19" ht="24.95" customHeight="1" x14ac:dyDescent="0.2">
      <c r="A48" s="121">
        <v>11</v>
      </c>
      <c r="B48" s="121">
        <f>VLOOKUP($A48,'Trofeo Tito Neri'!$A$6:$S$373,2,0)</f>
        <v>11</v>
      </c>
      <c r="C48" s="122">
        <v>8</v>
      </c>
      <c r="D48" s="121">
        <f>VLOOKUP($A48,'Trofeo Tito Neri'!$A$6:$S$32,3,0)</f>
        <v>23</v>
      </c>
      <c r="E48" s="121" t="str">
        <f>VLOOKUP($A48,'Trofeo Tito Neri'!$A$6:$S$32,4,0)</f>
        <v>11G</v>
      </c>
      <c r="F48" s="129" t="str">
        <f>VLOOKUP($A48,'Trofeo Tito Neri'!$A$6:$S$32,5,0)</f>
        <v>Lopes Siera Paco Massimiliano</v>
      </c>
      <c r="G48" s="123" t="str">
        <f>VLOOKUP($A48,'Trofeo Tito Neri'!$A$6:$S$32,6,0)</f>
        <v>C.S. Croce Verde Viareggio a.s.d.</v>
      </c>
      <c r="H48" s="121" t="str">
        <f>VLOOKUP($A48,'Trofeo Tito Neri'!$A$6:$S$32,7,0)</f>
        <v>Uisp</v>
      </c>
      <c r="I48" s="121" t="str">
        <f>VLOOKUP($A48,'Trofeo Tito Neri'!$A$6:$S$32,8,0)</f>
        <v>11R</v>
      </c>
      <c r="J48" s="129" t="str">
        <f>VLOOKUP($A48,'Trofeo Tito Neri'!$A$6:$S$32,9,0)</f>
        <v>Calascioni Stefano</v>
      </c>
      <c r="K48" s="123" t="str">
        <f>VLOOKUP($A48,'Trofeo Tito Neri'!$A$6:$S$32,10,0)</f>
        <v>C.S. Croce Verde Viareggio a.s.d.</v>
      </c>
      <c r="L48" s="121" t="str">
        <f>VLOOKUP($A48,'Trofeo Tito Neri'!$A$6:$S$32,11,0)</f>
        <v>Uisp</v>
      </c>
      <c r="M48" s="124" t="str">
        <f>VLOOKUP($A48,'Trofeo Tito Neri'!$A$6:$S$32,12,0)</f>
        <v>F3</v>
      </c>
      <c r="N48" s="125" t="str">
        <f>VLOOKUP($A48,'Trofeo Tito Neri'!$A$6:$S$32,13,0)</f>
        <v>BDC</v>
      </c>
      <c r="O48" s="125">
        <f>VLOOKUP($A48,'Trofeo Tito Neri'!$A$6:$S$32,14,0)</f>
        <v>0.40763888888888883</v>
      </c>
      <c r="P48" s="210">
        <f>VLOOKUP($A48,'Trofeo Tito Neri'!$A$6:$S$32,15,0)</f>
        <v>1.9386574074074073E-2</v>
      </c>
      <c r="Q48" s="212">
        <f t="shared" si="4"/>
        <v>7.9861111111111105E-4</v>
      </c>
      <c r="R48" s="211">
        <f>VLOOKUP($A48,'Trofeo Tito Neri'!$A$6:$S$32,19,0)</f>
        <v>36.537313432835823</v>
      </c>
      <c r="S48" s="172">
        <f>VLOOKUP($A48,'Trofeo Tito Neri'!$A$6:$S$373,17,0)</f>
        <v>3.414351851851849E-3</v>
      </c>
    </row>
    <row r="49" spans="1:19" ht="24.95" customHeight="1" x14ac:dyDescent="0.2">
      <c r="A49" s="121"/>
      <c r="B49" s="122"/>
      <c r="C49" s="122"/>
      <c r="D49" s="122"/>
      <c r="E49" s="121"/>
      <c r="F49" s="129"/>
      <c r="G49" s="129"/>
      <c r="H49" s="121"/>
      <c r="I49" s="121"/>
      <c r="J49" s="129"/>
      <c r="K49" s="123"/>
      <c r="L49" s="121"/>
      <c r="M49" s="124"/>
      <c r="N49" s="125"/>
      <c r="O49" s="190"/>
      <c r="P49" s="171"/>
      <c r="Q49" s="172"/>
      <c r="R49" s="172"/>
      <c r="S49" s="172"/>
    </row>
    <row r="50" spans="1:19" ht="5.0999999999999996" customHeight="1" x14ac:dyDescent="0.25">
      <c r="A50" s="183"/>
      <c r="B50" s="183"/>
      <c r="C50" s="183"/>
      <c r="D50" s="183"/>
      <c r="E50" s="183"/>
      <c r="F50" s="184"/>
      <c r="G50" s="184"/>
      <c r="H50" s="183"/>
      <c r="I50" s="183"/>
      <c r="J50" s="184"/>
      <c r="K50" s="185"/>
      <c r="L50" s="183"/>
      <c r="M50" s="183"/>
      <c r="N50" s="183"/>
      <c r="O50" s="186"/>
      <c r="P50" s="187"/>
      <c r="Q50" s="188"/>
      <c r="R50" s="188"/>
      <c r="S50" s="188"/>
    </row>
    <row r="51" spans="1:19" ht="24.95" customHeight="1" x14ac:dyDescent="0.2">
      <c r="A51" s="181"/>
      <c r="B51" s="182"/>
      <c r="C51" s="181" t="s">
        <v>162</v>
      </c>
      <c r="D51" s="182"/>
      <c r="E51" s="182"/>
      <c r="F51" s="160"/>
      <c r="G51" s="160"/>
      <c r="H51" s="144"/>
      <c r="I51" s="144"/>
      <c r="J51" s="144"/>
      <c r="K51" s="144"/>
      <c r="L51" s="144"/>
      <c r="M51" s="144"/>
      <c r="N51" s="144"/>
      <c r="O51" s="161"/>
      <c r="P51" s="162"/>
      <c r="Q51" s="163"/>
      <c r="R51" s="163"/>
      <c r="S51" s="163"/>
    </row>
    <row r="52" spans="1:19" ht="56.25" x14ac:dyDescent="0.2">
      <c r="A52" s="164" t="s">
        <v>40</v>
      </c>
      <c r="B52" s="164" t="s">
        <v>136</v>
      </c>
      <c r="C52" s="165" t="s">
        <v>144</v>
      </c>
      <c r="D52" s="165" t="s">
        <v>147</v>
      </c>
      <c r="E52" s="164" t="s">
        <v>41</v>
      </c>
      <c r="F52" s="164" t="s">
        <v>126</v>
      </c>
      <c r="G52" s="164" t="s">
        <v>35</v>
      </c>
      <c r="H52" s="165" t="s">
        <v>4</v>
      </c>
      <c r="I52" s="165" t="s">
        <v>41</v>
      </c>
      <c r="J52" s="164" t="s">
        <v>127</v>
      </c>
      <c r="K52" s="166" t="s">
        <v>35</v>
      </c>
      <c r="L52" s="165" t="s">
        <v>4</v>
      </c>
      <c r="M52" s="165" t="s">
        <v>36</v>
      </c>
      <c r="N52" s="165" t="s">
        <v>209</v>
      </c>
      <c r="O52" s="167" t="s">
        <v>37</v>
      </c>
      <c r="P52" s="168" t="s">
        <v>38</v>
      </c>
      <c r="Q52" s="169" t="s">
        <v>199</v>
      </c>
      <c r="R52" s="169" t="s">
        <v>206</v>
      </c>
      <c r="S52" s="169" t="s">
        <v>147</v>
      </c>
    </row>
    <row r="53" spans="1:19" ht="24.95" customHeight="1" x14ac:dyDescent="0.2">
      <c r="A53" s="121">
        <v>15</v>
      </c>
      <c r="B53" s="121">
        <f>VLOOKUP($A53,'Trofeo Tito Neri'!$A$6:$S$373,2,0)</f>
        <v>15</v>
      </c>
      <c r="C53" s="122">
        <v>1</v>
      </c>
      <c r="D53" s="121">
        <f>VLOOKUP($A53,'Trofeo Tito Neri'!$A$6:$S$32,3,0)</f>
        <v>5</v>
      </c>
      <c r="E53" s="121" t="str">
        <f>VLOOKUP($A53,'Trofeo Tito Neri'!$A$6:$S$32,4,0)</f>
        <v>15G</v>
      </c>
      <c r="F53" s="129" t="str">
        <f>VLOOKUP($A53,'Trofeo Tito Neri'!$A$6:$S$32,5,0)</f>
        <v>Masiani Nicola</v>
      </c>
      <c r="G53" s="123" t="str">
        <f>VLOOKUP($A53,'Trofeo Tito Neri'!$A$6:$S$32,6,0)</f>
        <v>Tredici Racing Club</v>
      </c>
      <c r="H53" s="121" t="str">
        <f>VLOOKUP($A53,'Trofeo Tito Neri'!$A$6:$S$32,7,0)</f>
        <v>Uisp</v>
      </c>
      <c r="I53" s="121" t="str">
        <f>VLOOKUP($A53,'Trofeo Tito Neri'!$A$6:$S$32,8,0)</f>
        <v>15R</v>
      </c>
      <c r="J53" s="129" t="str">
        <f>VLOOKUP($A53,'Trofeo Tito Neri'!$A$6:$S$32,9,0)</f>
        <v>Maggini Alessandro</v>
      </c>
      <c r="K53" s="123" t="str">
        <f>VLOOKUP($A53,'Trofeo Tito Neri'!$A$6:$S$32,10,0)</f>
        <v>Tredici Racing Club</v>
      </c>
      <c r="L53" s="121" t="str">
        <f>VLOOKUP($A53,'Trofeo Tito Neri'!$A$6:$S$32,11,0)</f>
        <v>Uisp</v>
      </c>
      <c r="M53" s="124" t="str">
        <f>VLOOKUP($A53,'Trofeo Tito Neri'!$A$6:$S$32,12,0)</f>
        <v>F3</v>
      </c>
      <c r="N53" s="125" t="str">
        <f>VLOOKUP($A53,'Trofeo Tito Neri'!$A$6:$S$32,13,0)</f>
        <v>TT</v>
      </c>
      <c r="O53" s="125">
        <f>VLOOKUP($A53,'Trofeo Tito Neri'!$A$6:$S$32,14,0)</f>
        <v>0.42430555555555549</v>
      </c>
      <c r="P53" s="210">
        <f>VLOOKUP($A53,'Trofeo Tito Neri'!$A$6:$S$32,15,0)</f>
        <v>1.6979166666666667E-2</v>
      </c>
      <c r="Q53" s="212">
        <f>P53-P53</f>
        <v>0</v>
      </c>
      <c r="R53" s="211">
        <f>VLOOKUP($A53,'Trofeo Tito Neri'!$A$6:$S$32,19,0)</f>
        <v>41.717791411042938</v>
      </c>
      <c r="S53" s="172">
        <f>VLOOKUP($A53,'Trofeo Tito Neri'!$A$6:$S$373,17,0)</f>
        <v>1.0069444444444423E-3</v>
      </c>
    </row>
    <row r="54" spans="1:19" ht="24.95" customHeight="1" x14ac:dyDescent="0.2">
      <c r="A54" s="121">
        <v>9</v>
      </c>
      <c r="B54" s="121">
        <f>VLOOKUP($A54,'Trofeo Tito Neri'!$A$6:$S$373,2,0)</f>
        <v>9</v>
      </c>
      <c r="C54" s="122">
        <v>2</v>
      </c>
      <c r="D54" s="121">
        <f>VLOOKUP($A54,'Trofeo Tito Neri'!$A$6:$S$32,3,0)</f>
        <v>4</v>
      </c>
      <c r="E54" s="121" t="str">
        <f>VLOOKUP($A54,'Trofeo Tito Neri'!$A$6:$S$32,4,0)</f>
        <v>9G</v>
      </c>
      <c r="F54" s="129" t="str">
        <f>VLOOKUP($A54,'Trofeo Tito Neri'!$A$6:$S$32,5,0)</f>
        <v xml:space="preserve">Trosino Franco </v>
      </c>
      <c r="G54" s="123" t="str">
        <f>VLOOKUP($A54,'Trofeo Tito Neri'!$A$6:$S$32,6,0)</f>
        <v xml:space="preserve">Bicisport Sanguinetti </v>
      </c>
      <c r="H54" s="121" t="str">
        <f>VLOOKUP($A54,'Trofeo Tito Neri'!$A$6:$S$32,7,0)</f>
        <v>Uisp</v>
      </c>
      <c r="I54" s="121" t="str">
        <f>VLOOKUP($A54,'Trofeo Tito Neri'!$A$6:$S$32,8,0)</f>
        <v>9R</v>
      </c>
      <c r="J54" s="129" t="str">
        <f>VLOOKUP($A54,'Trofeo Tito Neri'!$A$6:$S$32,9,0)</f>
        <v>Trosino Mirko</v>
      </c>
      <c r="K54" s="123" t="str">
        <f>VLOOKUP($A54,'Trofeo Tito Neri'!$A$6:$S$32,10,0)</f>
        <v xml:space="preserve">Bicisport Sanguinetti </v>
      </c>
      <c r="L54" s="121" t="str">
        <f>VLOOKUP($A54,'Trofeo Tito Neri'!$A$6:$S$32,11,0)</f>
        <v>Uisp</v>
      </c>
      <c r="M54" s="124" t="str">
        <f>VLOOKUP($A54,'Trofeo Tito Neri'!$A$6:$S$32,12,0)</f>
        <v>F2</v>
      </c>
      <c r="N54" s="125" t="str">
        <f>VLOOKUP($A54,'Trofeo Tito Neri'!$A$6:$S$32,13,0)</f>
        <v>BDC</v>
      </c>
      <c r="O54" s="125">
        <f>VLOOKUP($A54,'Trofeo Tito Neri'!$A$6:$S$32,14,0)</f>
        <v>0.40347222222222218</v>
      </c>
      <c r="P54" s="210">
        <f>VLOOKUP($A54,'Trofeo Tito Neri'!$A$6:$S$32,15,0)</f>
        <v>1.6921296296296299E-2</v>
      </c>
      <c r="Q54" s="212">
        <f>P54-$P$53</f>
        <v>-5.7870370370367852E-5</v>
      </c>
      <c r="R54" s="211">
        <f>VLOOKUP($A54,'Trofeo Tito Neri'!$A$6:$S$32,19,0)</f>
        <v>41.860465116279059</v>
      </c>
      <c r="S54" s="172">
        <f>VLOOKUP($A54,'Trofeo Tito Neri'!$A$6:$S$373,17,0)</f>
        <v>9.490740740740744E-4</v>
      </c>
    </row>
    <row r="55" spans="1:19" ht="24.95" customHeight="1" x14ac:dyDescent="0.2">
      <c r="A55" s="121">
        <v>26</v>
      </c>
      <c r="B55" s="121">
        <f>VLOOKUP($A55,'Trofeo Tito Neri'!$A$6:$S$373,2,0)</f>
        <v>26</v>
      </c>
      <c r="C55" s="122">
        <v>3</v>
      </c>
      <c r="D55" s="121">
        <f>VLOOKUP($A55,'Trofeo Tito Neri'!$A$6:$S$32,3,0)</f>
        <v>20</v>
      </c>
      <c r="E55" s="121" t="str">
        <f>VLOOKUP($A55,'Trofeo Tito Neri'!$A$6:$S$32,4,0)</f>
        <v>26G</v>
      </c>
      <c r="F55" s="129" t="str">
        <f>VLOOKUP($A55,'Trofeo Tito Neri'!$A$6:$S$32,5,0)</f>
        <v>Graffeo Valeria</v>
      </c>
      <c r="G55" s="123" t="str">
        <f>VLOOKUP($A55,'Trofeo Tito Neri'!$A$6:$S$32,6,0)</f>
        <v xml:space="preserve"> La Belle Equipe</v>
      </c>
      <c r="H55" s="121" t="str">
        <f>VLOOKUP($A55,'Trofeo Tito Neri'!$A$6:$S$32,7,0)</f>
        <v>Uisp</v>
      </c>
      <c r="I55" s="121" t="str">
        <f>VLOOKUP($A55,'Trofeo Tito Neri'!$A$6:$S$32,8,0)</f>
        <v>26R</v>
      </c>
      <c r="J55" s="129" t="str">
        <f>VLOOKUP($A55,'Trofeo Tito Neri'!$A$6:$S$32,9,0)</f>
        <v>Lari Alessandra</v>
      </c>
      <c r="K55" s="123" t="str">
        <f>VLOOKUP($A55,'Trofeo Tito Neri'!$A$6:$S$32,10,0)</f>
        <v>Bicisport Sanguinetti</v>
      </c>
      <c r="L55" s="121" t="str">
        <f>VLOOKUP($A55,'Trofeo Tito Neri'!$A$6:$S$32,11,0)</f>
        <v>Uisp</v>
      </c>
      <c r="M55" s="124" t="str">
        <f>VLOOKUP($A55,'Trofeo Tito Neri'!$A$6:$S$32,12,0)</f>
        <v>Donna</v>
      </c>
      <c r="N55" s="125" t="str">
        <f>VLOOKUP($A55,'Trofeo Tito Neri'!$A$6:$S$32,13,0)</f>
        <v>TT</v>
      </c>
      <c r="O55" s="125">
        <f>VLOOKUP($A55,'Trofeo Tito Neri'!$A$6:$S$32,14,0)</f>
        <v>0.46041666666666659</v>
      </c>
      <c r="P55" s="210">
        <f>VLOOKUP($A55,'Trofeo Tito Neri'!$A$6:$S$32,15,0)</f>
        <v>1.9004629629629632E-2</v>
      </c>
      <c r="Q55" s="212">
        <f t="shared" ref="Q55:Q57" si="5">P55-$P$53</f>
        <v>2.025462962962965E-3</v>
      </c>
      <c r="R55" s="211">
        <f>VLOOKUP($A55,'Trofeo Tito Neri'!$A$6:$S$32,19,0)</f>
        <v>37.27161997563946</v>
      </c>
      <c r="S55" s="172">
        <f>VLOOKUP($A55,'Trofeo Tito Neri'!$A$6:$S$373,17,0)</f>
        <v>3.0324074074074073E-3</v>
      </c>
    </row>
    <row r="56" spans="1:19" ht="24.95" customHeight="1" x14ac:dyDescent="0.2">
      <c r="A56" s="121">
        <v>29</v>
      </c>
      <c r="B56" s="121" t="e">
        <f>VLOOKUP($A56,'Trofeo Tito Neri'!$A$6:$S$373,2,0)</f>
        <v>#N/A</v>
      </c>
      <c r="C56" s="122">
        <v>4</v>
      </c>
      <c r="D56" s="121" t="e">
        <f>VLOOKUP($A56,'Trofeo Tito Neri'!$A$6:$S$32,3,0)</f>
        <v>#N/A</v>
      </c>
      <c r="E56" s="121" t="e">
        <f>VLOOKUP($A56,'Trofeo Tito Neri'!$A$6:$S$32,4,0)</f>
        <v>#N/A</v>
      </c>
      <c r="F56" s="129" t="e">
        <f>VLOOKUP($A56,'Trofeo Tito Neri'!$A$6:$S$32,5,0)</f>
        <v>#N/A</v>
      </c>
      <c r="G56" s="123" t="e">
        <f>VLOOKUP($A56,'Trofeo Tito Neri'!$A$6:$S$32,6,0)</f>
        <v>#N/A</v>
      </c>
      <c r="H56" s="121" t="e">
        <f>VLOOKUP($A56,'Trofeo Tito Neri'!$A$6:$S$32,7,0)</f>
        <v>#N/A</v>
      </c>
      <c r="I56" s="121" t="e">
        <f>VLOOKUP($A56,'Trofeo Tito Neri'!$A$6:$S$32,8,0)</f>
        <v>#N/A</v>
      </c>
      <c r="J56" s="129" t="e">
        <f>VLOOKUP($A56,'Trofeo Tito Neri'!$A$6:$S$32,9,0)</f>
        <v>#N/A</v>
      </c>
      <c r="K56" s="123" t="e">
        <f>VLOOKUP($A56,'Trofeo Tito Neri'!$A$6:$S$32,10,0)</f>
        <v>#N/A</v>
      </c>
      <c r="L56" s="121" t="e">
        <f>VLOOKUP($A56,'Trofeo Tito Neri'!$A$6:$S$32,11,0)</f>
        <v>#N/A</v>
      </c>
      <c r="M56" s="124" t="e">
        <f>VLOOKUP($A56,'Trofeo Tito Neri'!$A$6:$S$32,12,0)</f>
        <v>#N/A</v>
      </c>
      <c r="N56" s="125" t="e">
        <f>VLOOKUP($A56,'Trofeo Tito Neri'!$A$6:$S$32,13,0)</f>
        <v>#N/A</v>
      </c>
      <c r="O56" s="125" t="e">
        <f>VLOOKUP($A56,'Trofeo Tito Neri'!$A$6:$S$32,14,0)</f>
        <v>#N/A</v>
      </c>
      <c r="P56" s="210" t="e">
        <f>VLOOKUP($A56,'Trofeo Tito Neri'!$A$6:$S$32,15,0)</f>
        <v>#N/A</v>
      </c>
      <c r="Q56" s="212" t="e">
        <f t="shared" si="5"/>
        <v>#N/A</v>
      </c>
      <c r="R56" s="211" t="e">
        <f>VLOOKUP($A56,'Trofeo Tito Neri'!$A$6:$S$32,19,0)</f>
        <v>#N/A</v>
      </c>
      <c r="S56" s="172" t="e">
        <f>VLOOKUP($A56,'Trofeo Tito Neri'!$A$6:$S$373,17,0)</f>
        <v>#N/A</v>
      </c>
    </row>
    <row r="57" spans="1:19" ht="24.95" customHeight="1" x14ac:dyDescent="0.2">
      <c r="A57" s="121">
        <v>22</v>
      </c>
      <c r="B57" s="121">
        <f>VLOOKUP($A57,'Trofeo Tito Neri'!$A$6:$S$373,2,0)</f>
        <v>22</v>
      </c>
      <c r="C57" s="122">
        <v>5</v>
      </c>
      <c r="D57" s="121">
        <f>VLOOKUP($A57,'Trofeo Tito Neri'!$A$6:$S$32,3,0)</f>
        <v>18</v>
      </c>
      <c r="E57" s="121" t="str">
        <f>VLOOKUP($A57,'Trofeo Tito Neri'!$A$6:$S$32,4,0)</f>
        <v>22G</v>
      </c>
      <c r="F57" s="129" t="str">
        <f>VLOOKUP($A57,'Trofeo Tito Neri'!$A$6:$S$32,5,0)</f>
        <v>Rosati Ilaria</v>
      </c>
      <c r="G57" s="123" t="str">
        <f>VLOOKUP($A57,'Trofeo Tito Neri'!$A$6:$S$32,6,0)</f>
        <v>Cicloteam San Ginese</v>
      </c>
      <c r="H57" s="121" t="str">
        <f>VLOOKUP($A57,'Trofeo Tito Neri'!$A$6:$S$32,7,0)</f>
        <v>Uisp</v>
      </c>
      <c r="I57" s="121" t="str">
        <f>VLOOKUP($A57,'Trofeo Tito Neri'!$A$6:$S$32,8,0)</f>
        <v>22R</v>
      </c>
      <c r="J57" s="129" t="str">
        <f>VLOOKUP($A57,'Trofeo Tito Neri'!$A$6:$S$32,9,0)</f>
        <v>Grillo Luigi Loris</v>
      </c>
      <c r="K57" s="123" t="str">
        <f>VLOOKUP($A57,'Trofeo Tito Neri'!$A$6:$S$32,10,0)</f>
        <v>Mugello Toscana Bike a.s.d.</v>
      </c>
      <c r="L57" s="121" t="str">
        <f>VLOOKUP($A57,'Trofeo Tito Neri'!$A$6:$S$32,11,0)</f>
        <v>Uisp</v>
      </c>
      <c r="M57" s="124" t="str">
        <f>VLOOKUP($A57,'Trofeo Tito Neri'!$A$6:$S$32,12,0)</f>
        <v>Lei &amp; Lui</v>
      </c>
      <c r="N57" s="125" t="str">
        <f>VLOOKUP($A57,'Trofeo Tito Neri'!$A$6:$S$32,13,0)</f>
        <v>BDC</v>
      </c>
      <c r="O57" s="125">
        <f>VLOOKUP($A57,'Trofeo Tito Neri'!$A$6:$S$32,14,0)</f>
        <v>0.44583333333333325</v>
      </c>
      <c r="P57" s="210">
        <f>VLOOKUP($A57,'Trofeo Tito Neri'!$A$6:$S$32,15,0)</f>
        <v>1.8530092592592595E-2</v>
      </c>
      <c r="Q57" s="212">
        <f t="shared" si="5"/>
        <v>1.5509259259259278E-3</v>
      </c>
      <c r="R57" s="211">
        <f>VLOOKUP($A57,'Trofeo Tito Neri'!$A$6:$S$32,19,0)</f>
        <v>38.226108682073701</v>
      </c>
      <c r="S57" s="172">
        <f>VLOOKUP($A57,'Trofeo Tito Neri'!$A$6:$S$373,17,0)</f>
        <v>2.5578703703703701E-3</v>
      </c>
    </row>
    <row r="58" spans="1:19" ht="24.95" customHeight="1" x14ac:dyDescent="0.2">
      <c r="A58" s="121"/>
      <c r="B58" s="121"/>
      <c r="C58" s="121"/>
      <c r="D58" s="121"/>
      <c r="E58" s="129"/>
      <c r="F58" s="123"/>
      <c r="G58" s="123"/>
      <c r="H58" s="121"/>
      <c r="I58" s="121"/>
      <c r="J58" s="123"/>
      <c r="K58" s="123"/>
      <c r="L58" s="121"/>
      <c r="M58" s="124"/>
      <c r="N58" s="125"/>
      <c r="O58" s="170"/>
      <c r="P58" s="171"/>
      <c r="Q58" s="121"/>
      <c r="R58" s="125"/>
      <c r="S58" s="172"/>
    </row>
  </sheetData>
  <autoFilter ref="A7:S13" xr:uid="{00000000-0009-0000-0000-000009000000}"/>
  <sortState xmlns:xlrd2="http://schemas.microsoft.com/office/spreadsheetml/2017/richdata2" ref="A53:S57">
    <sortCondition ref="Q53:Q57"/>
  </sortState>
  <mergeCells count="1">
    <mergeCell ref="A4:S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landscape" verticalDpi="4294967294" r:id="rId1"/>
  <headerFooter alignWithMargins="0">
    <oddFooter>Page &amp;P of &amp;N</oddFooter>
  </headerFooter>
  <rowBreaks count="1" manualBreakCount="1">
    <brk id="33" min="2" max="17" man="1"/>
  </rowBreaks>
  <colBreaks count="2" manualBreakCount="2">
    <brk id="18" max="58" man="1"/>
    <brk id="19" max="3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</sheetPr>
  <dimension ref="A1:U24"/>
  <sheetViews>
    <sheetView showGridLines="0" tabSelected="1" view="pageBreakPreview" zoomScale="40" zoomScaleNormal="40" zoomScaleSheetLayoutView="40" zoomScalePageLayoutView="70" workbookViewId="0">
      <selection activeCell="O1" sqref="O1"/>
    </sheetView>
  </sheetViews>
  <sheetFormatPr defaultColWidth="9.140625" defaultRowHeight="15" x14ac:dyDescent="0.2"/>
  <cols>
    <col min="1" max="3" width="8.85546875" style="112" customWidth="1"/>
    <col min="4" max="4" width="10.7109375" style="112" customWidth="1"/>
    <col min="5" max="5" width="53.5703125" style="112" customWidth="1"/>
    <col min="6" max="6" width="53.85546875" style="112" customWidth="1"/>
    <col min="7" max="7" width="11.7109375" style="113" customWidth="1"/>
    <col min="8" max="8" width="11.42578125" style="112" customWidth="1"/>
    <col min="9" max="9" width="38" style="112" customWidth="1"/>
    <col min="10" max="10" width="62.85546875" style="111" customWidth="1"/>
    <col min="11" max="11" width="13" style="113" customWidth="1"/>
    <col min="12" max="12" width="11.7109375" style="112" customWidth="1"/>
    <col min="13" max="13" width="11.7109375" style="112" hidden="1" customWidth="1"/>
    <col min="14" max="14" width="15.42578125" style="113" hidden="1" customWidth="1"/>
    <col min="15" max="15" width="22.5703125" style="112" customWidth="1"/>
    <col min="16" max="16" width="17.5703125" style="112" hidden="1" customWidth="1"/>
    <col min="17" max="17" width="13.7109375" style="112" customWidth="1"/>
    <col min="18" max="18" width="16.42578125" style="112" hidden="1" customWidth="1"/>
    <col min="19" max="19" width="18.5703125" style="114" customWidth="1"/>
    <col min="20" max="16384" width="9.140625" style="112"/>
  </cols>
  <sheetData>
    <row r="1" spans="1:21" s="111" customFormat="1" ht="57" customHeight="1" x14ac:dyDescent="0.2">
      <c r="E1" s="112"/>
      <c r="F1" s="112"/>
      <c r="G1" s="113"/>
      <c r="I1" s="112"/>
      <c r="K1" s="113"/>
      <c r="N1" s="113"/>
      <c r="Q1" s="204"/>
      <c r="S1" s="114"/>
    </row>
    <row r="2" spans="1:21" ht="30" customHeight="1" x14ac:dyDescent="0.2">
      <c r="Q2" s="206"/>
      <c r="R2" s="205"/>
    </row>
    <row r="3" spans="1:21" ht="47.25" customHeight="1" x14ac:dyDescent="0.2">
      <c r="R3" s="205"/>
    </row>
    <row r="4" spans="1:21" ht="50.25" customHeight="1" x14ac:dyDescent="0.2">
      <c r="A4" s="274" t="s">
        <v>242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18"/>
      <c r="U4" s="18"/>
    </row>
    <row r="5" spans="1:21" ht="45" customHeight="1" x14ac:dyDescent="0.25">
      <c r="A5" s="256" t="s">
        <v>40</v>
      </c>
      <c r="B5" s="256" t="s">
        <v>136</v>
      </c>
      <c r="C5" s="256" t="s">
        <v>204</v>
      </c>
      <c r="D5" s="256" t="s">
        <v>41</v>
      </c>
      <c r="E5" s="256" t="s">
        <v>126</v>
      </c>
      <c r="F5" s="256" t="s">
        <v>35</v>
      </c>
      <c r="G5" s="256" t="s">
        <v>4</v>
      </c>
      <c r="H5" s="256" t="s">
        <v>41</v>
      </c>
      <c r="I5" s="256" t="s">
        <v>127</v>
      </c>
      <c r="J5" s="256" t="s">
        <v>35</v>
      </c>
      <c r="K5" s="256" t="s">
        <v>4</v>
      </c>
      <c r="L5" s="256" t="s">
        <v>36</v>
      </c>
      <c r="M5" s="256" t="s">
        <v>146</v>
      </c>
      <c r="N5" s="256" t="s">
        <v>37</v>
      </c>
      <c r="O5" s="256" t="s">
        <v>38</v>
      </c>
      <c r="P5" s="256" t="s">
        <v>207</v>
      </c>
      <c r="Q5" s="256" t="s">
        <v>199</v>
      </c>
      <c r="R5" s="256" t="s">
        <v>205</v>
      </c>
      <c r="S5" s="257" t="s">
        <v>240</v>
      </c>
      <c r="T5" s="116"/>
      <c r="U5" s="116"/>
    </row>
    <row r="6" spans="1:21" ht="45" customHeight="1" x14ac:dyDescent="0.2">
      <c r="A6" s="258">
        <v>5</v>
      </c>
      <c r="B6" s="259">
        <f>VLOOKUP($A6,'Lista Atleti'!$A$5:$B$31,2,0)</f>
        <v>5</v>
      </c>
      <c r="C6" s="260">
        <f t="shared" ref="C6:C24" si="0">_xlfn.RANK.EQ($O6,$O$6:$O$24,1)</f>
        <v>1</v>
      </c>
      <c r="D6" s="258" t="str">
        <f>VLOOKUP($A6,Anagrafica!$A$6:$AF$353,3,0)</f>
        <v>5G</v>
      </c>
      <c r="E6" s="261" t="str">
        <f>VLOOKUP($A6,Anagrafica!$A$6:$AF$353,4,0)</f>
        <v>Rumsas Raimondas</v>
      </c>
      <c r="F6" s="262" t="str">
        <f>VLOOKUP($A6,Anagrafica!$A$6:$AF$353,6,0)</f>
        <v>A.s.d. Team Falaschi</v>
      </c>
      <c r="G6" s="258" t="str">
        <f>VLOOKUP($A6,Anagrafica!$A$6:$AF$353,5,0)</f>
        <v>Uisp</v>
      </c>
      <c r="H6" s="258" t="str">
        <f>VLOOKUP($A6,Anagrafica!$A$6:$AF$353,16,0)</f>
        <v>5R</v>
      </c>
      <c r="I6" s="262" t="str">
        <f>VLOOKUP($A6,Anagrafica!$A$6:$AF$353,17,0)</f>
        <v>Giusti Daniele</v>
      </c>
      <c r="J6" s="262" t="str">
        <f>VLOOKUP($A6,Anagrafica!$A$6:$AF$353,19,0)</f>
        <v>Cicloteam San Ginese</v>
      </c>
      <c r="K6" s="258" t="str">
        <f>VLOOKUP($A6,Anagrafica!$A$6:$AF$353,18,0)</f>
        <v>Uisp</v>
      </c>
      <c r="L6" s="258" t="str">
        <f>VLOOKUP($A6,Anagrafica!$A$6:$AF$353,31,0)</f>
        <v>F2</v>
      </c>
      <c r="M6" s="258" t="str">
        <f>VLOOKUP($A6,Anagrafica!$A$6:$AF$353,32,0)</f>
        <v>TT</v>
      </c>
      <c r="N6" s="263">
        <f>VLOOKUP($A6,'Lista Partenti_Firma'!$A$7:$M$355,13,0)</f>
        <v>0.3833333333333333</v>
      </c>
      <c r="O6" s="264">
        <f>VLOOKUP($A6,'Trofeo Tito Neri'!$A$6:$O$32,15,0)</f>
        <v>1.6342592592592593E-2</v>
      </c>
      <c r="P6" s="264">
        <v>4.1666666666666664E-2</v>
      </c>
      <c r="Q6" s="265">
        <f t="shared" ref="Q6:Q24" si="1">O6-$O$6</f>
        <v>0</v>
      </c>
      <c r="R6" s="266">
        <v>17</v>
      </c>
      <c r="S6" s="266">
        <f t="shared" ref="S6:S24" si="2">R6/(O6/P6)</f>
        <v>43.342776203966004</v>
      </c>
    </row>
    <row r="7" spans="1:21" ht="45" customHeight="1" x14ac:dyDescent="0.2">
      <c r="A7" s="267">
        <v>6</v>
      </c>
      <c r="B7" s="259">
        <f>VLOOKUP($A7,'Lista Atleti'!$A$5:$B$31,2,0)</f>
        <v>6</v>
      </c>
      <c r="C7" s="260">
        <f t="shared" si="0"/>
        <v>2</v>
      </c>
      <c r="D7" s="258" t="str">
        <f>VLOOKUP($A7,Anagrafica!$A$6:$AF$353,3,0)</f>
        <v>6G</v>
      </c>
      <c r="E7" s="261" t="str">
        <f>VLOOKUP($A7,Anagrafica!$A$6:$AF$353,4,0)</f>
        <v>Serafini Valerio</v>
      </c>
      <c r="F7" s="262" t="str">
        <f>VLOOKUP($A7,Anagrafica!$A$6:$AF$353,6,0)</f>
        <v>A.s.d. Star Bike</v>
      </c>
      <c r="G7" s="258" t="str">
        <f>VLOOKUP($A7,Anagrafica!$A$6:$AF$353,5,0)</f>
        <v>Uisp</v>
      </c>
      <c r="H7" s="258" t="str">
        <f>VLOOKUP($A7,Anagrafica!$A$6:$AF$353,16,0)</f>
        <v>6R</v>
      </c>
      <c r="I7" s="262" t="str">
        <f>VLOOKUP($A7,Anagrafica!$A$6:$AF$353,17,0)</f>
        <v>Pulina Davide</v>
      </c>
      <c r="J7" s="262" t="str">
        <f>VLOOKUP($A7,Anagrafica!$A$6:$AF$353,19,0)</f>
        <v>A.s.d. Star Bike</v>
      </c>
      <c r="K7" s="258" t="str">
        <f>VLOOKUP($A7,Anagrafica!$A$6:$AF$353,18,0)</f>
        <v>Uisp</v>
      </c>
      <c r="L7" s="258" t="str">
        <f>VLOOKUP($A7,Anagrafica!$A$6:$AF$353,31,0)</f>
        <v>F2</v>
      </c>
      <c r="M7" s="258" t="str">
        <f>VLOOKUP($A7,Anagrafica!$A$6:$AF$353,32,0)</f>
        <v>TT</v>
      </c>
      <c r="N7" s="263">
        <f>VLOOKUP($A7,'Lista Partenti_Firma'!$A$7:$M$355,13,0)</f>
        <v>0.38541666666666663</v>
      </c>
      <c r="O7" s="264">
        <f>VLOOKUP($A7,'Trofeo Tito Neri'!$A$6:$O$32,15,0)</f>
        <v>1.6550925925925924E-2</v>
      </c>
      <c r="P7" s="264">
        <v>4.1666666666666664E-2</v>
      </c>
      <c r="Q7" s="265">
        <f t="shared" si="1"/>
        <v>2.0833333333333121E-4</v>
      </c>
      <c r="R7" s="266">
        <v>17</v>
      </c>
      <c r="S7" s="266">
        <f t="shared" si="2"/>
        <v>42.7972027972028</v>
      </c>
    </row>
    <row r="8" spans="1:21" ht="45" customHeight="1" x14ac:dyDescent="0.2">
      <c r="A8" s="258">
        <v>9</v>
      </c>
      <c r="B8" s="259">
        <f>VLOOKUP($A8,'Lista Atleti'!$A$5:$B$31,2,0)</f>
        <v>9</v>
      </c>
      <c r="C8" s="260">
        <f t="shared" si="0"/>
        <v>3</v>
      </c>
      <c r="D8" s="258" t="str">
        <f>VLOOKUP($A8,Anagrafica!$A$6:$AF$353,3,0)</f>
        <v>9G</v>
      </c>
      <c r="E8" s="261" t="str">
        <f>VLOOKUP($A8,Anagrafica!$A$6:$AF$353,4,0)</f>
        <v xml:space="preserve">Trosino Franco </v>
      </c>
      <c r="F8" s="262" t="str">
        <f>VLOOKUP($A8,Anagrafica!$A$6:$AF$353,6,0)</f>
        <v xml:space="preserve">Bicisport Sanguinetti </v>
      </c>
      <c r="G8" s="258" t="str">
        <f>VLOOKUP($A8,Anagrafica!$A$6:$AF$353,5,0)</f>
        <v>Uisp</v>
      </c>
      <c r="H8" s="258" t="str">
        <f>VLOOKUP($A8,Anagrafica!$A$6:$AF$353,16,0)</f>
        <v>9R</v>
      </c>
      <c r="I8" s="262" t="str">
        <f>VLOOKUP($A8,Anagrafica!$A$6:$AF$353,17,0)</f>
        <v>Trosino Mirko</v>
      </c>
      <c r="J8" s="262" t="str">
        <f>VLOOKUP($A8,Anagrafica!$A$6:$AF$353,19,0)</f>
        <v xml:space="preserve">Bicisport Sanguinetti </v>
      </c>
      <c r="K8" s="258" t="str">
        <f>VLOOKUP($A8,Anagrafica!$A$6:$AF$353,18,0)</f>
        <v>Uisp</v>
      </c>
      <c r="L8" s="258" t="str">
        <f>VLOOKUP($A8,Anagrafica!$A$6:$AF$353,31,0)</f>
        <v>F2</v>
      </c>
      <c r="M8" s="258" t="str">
        <f>VLOOKUP($A8,Anagrafica!$A$6:$AF$353,32,0)</f>
        <v>BDC</v>
      </c>
      <c r="N8" s="263">
        <f>VLOOKUP($A8,'Lista Partenti_Firma'!$A$7:$M$355,13,0)</f>
        <v>0.40347222222222218</v>
      </c>
      <c r="O8" s="264">
        <f>VLOOKUP($A8,'Trofeo Tito Neri'!$A$6:$O$32,15,0)</f>
        <v>1.6921296296296299E-2</v>
      </c>
      <c r="P8" s="264">
        <v>4.1666666666666664E-2</v>
      </c>
      <c r="Q8" s="265">
        <f t="shared" si="1"/>
        <v>5.7870370370370627E-4</v>
      </c>
      <c r="R8" s="266">
        <v>17</v>
      </c>
      <c r="S8" s="266">
        <f t="shared" si="2"/>
        <v>41.860465116279059</v>
      </c>
    </row>
    <row r="9" spans="1:21" ht="45" customHeight="1" x14ac:dyDescent="0.2">
      <c r="A9" s="258">
        <v>15</v>
      </c>
      <c r="B9" s="259">
        <f>VLOOKUP($A9,'Lista Atleti'!$A$5:$B$31,2,0)</f>
        <v>15</v>
      </c>
      <c r="C9" s="260">
        <f t="shared" si="0"/>
        <v>4</v>
      </c>
      <c r="D9" s="258" t="str">
        <f>VLOOKUP($A9,Anagrafica!$A$6:$AF$353,3,0)</f>
        <v>15G</v>
      </c>
      <c r="E9" s="262" t="str">
        <f>VLOOKUP($A9,Anagrafica!$A$6:$AF$353,4,0)</f>
        <v>Masiani Nicola</v>
      </c>
      <c r="F9" s="262" t="str">
        <f>VLOOKUP($A9,Anagrafica!$A$6:$AF$353,6,0)</f>
        <v>Tredici Racing Club</v>
      </c>
      <c r="G9" s="258" t="str">
        <f>VLOOKUP($A9,Anagrafica!$A$6:$AF$353,5,0)</f>
        <v>Uisp</v>
      </c>
      <c r="H9" s="258" t="str">
        <f>VLOOKUP($A9,Anagrafica!$A$6:$AF$353,16,0)</f>
        <v>15R</v>
      </c>
      <c r="I9" s="262" t="str">
        <f>VLOOKUP($A9,Anagrafica!$A$6:$AF$353,17,0)</f>
        <v>Maggini Alessandro</v>
      </c>
      <c r="J9" s="262" t="str">
        <f>VLOOKUP($A9,Anagrafica!$A$6:$AF$353,19,0)</f>
        <v>Tredici Racing Club</v>
      </c>
      <c r="K9" s="258" t="str">
        <f>VLOOKUP($A9,Anagrafica!$A$6:$AF$353,18,0)</f>
        <v>Uisp</v>
      </c>
      <c r="L9" s="258" t="str">
        <f>VLOOKUP($A9,Anagrafica!$A$6:$AF$353,31,0)</f>
        <v>F3</v>
      </c>
      <c r="M9" s="258" t="str">
        <f>VLOOKUP($A9,Anagrafica!$A$6:$AF$353,32,0)</f>
        <v>TT</v>
      </c>
      <c r="N9" s="263">
        <f>VLOOKUP($A9,'Lista Partenti_Firma'!$A$7:$M$355,13,0)</f>
        <v>0.42430555555555549</v>
      </c>
      <c r="O9" s="264">
        <f>VLOOKUP($A9,'Trofeo Tito Neri'!$A$6:$O$32,15,0)</f>
        <v>1.6979166666666667E-2</v>
      </c>
      <c r="P9" s="264">
        <v>4.1666666666666664E-2</v>
      </c>
      <c r="Q9" s="265">
        <f t="shared" si="1"/>
        <v>6.3657407407407413E-4</v>
      </c>
      <c r="R9" s="266">
        <v>17</v>
      </c>
      <c r="S9" s="266">
        <f t="shared" si="2"/>
        <v>41.717791411042938</v>
      </c>
    </row>
    <row r="10" spans="1:21" ht="45" customHeight="1" x14ac:dyDescent="0.2">
      <c r="A10" s="258">
        <v>24</v>
      </c>
      <c r="B10" s="259">
        <f>VLOOKUP($A10,'Lista Atleti'!$A$5:$B$31,2,0)</f>
        <v>24</v>
      </c>
      <c r="C10" s="260">
        <f t="shared" si="0"/>
        <v>5</v>
      </c>
      <c r="D10" s="258" t="str">
        <f>VLOOKUP($A10,Anagrafica!$A$6:$AF$353,3,0)</f>
        <v>24G</v>
      </c>
      <c r="E10" s="261" t="str">
        <f>VLOOKUP($A10,Anagrafica!$A$6:$AF$353,4,0)</f>
        <v>Giusti Daniele</v>
      </c>
      <c r="F10" s="262" t="str">
        <f>VLOOKUP($A10,Anagrafica!$A$6:$AF$353,6,0)</f>
        <v>Cicloteam San Ginese</v>
      </c>
      <c r="G10" s="258" t="str">
        <f>VLOOKUP($A10,Anagrafica!$A$6:$AF$353,5,0)</f>
        <v>Uisp</v>
      </c>
      <c r="H10" s="258" t="str">
        <f>VLOOKUP($A10,Anagrafica!$A$6:$AF$353,16,0)</f>
        <v>24R</v>
      </c>
      <c r="I10" s="262" t="str">
        <f>VLOOKUP($A10,Anagrafica!$A$6:$AF$353,17,0)</f>
        <v>Federigi Elisa</v>
      </c>
      <c r="J10" s="262" t="str">
        <f>VLOOKUP($A10,Anagrafica!$A$6:$AF$353,19,0)</f>
        <v>Cicloteam San Ginese</v>
      </c>
      <c r="K10" s="258" t="str">
        <f>VLOOKUP($A10,Anagrafica!$A$6:$AF$353,18,0)</f>
        <v>Uisp</v>
      </c>
      <c r="L10" s="258" t="str">
        <f>VLOOKUP($A10,Anagrafica!$A$6:$AF$353,31,0)</f>
        <v>Lei &amp; Lui</v>
      </c>
      <c r="M10" s="258" t="str">
        <f>VLOOKUP($A10,Anagrafica!$A$6:$AF$353,32,0)</f>
        <v>TT</v>
      </c>
      <c r="N10" s="263">
        <f>VLOOKUP($A10,'Lista Partenti_Firma'!$A$7:$M$355,13,0)</f>
        <v>0.4499999999999999</v>
      </c>
      <c r="O10" s="264">
        <f>VLOOKUP($A10,'Trofeo Tito Neri'!$A$6:$O$32,15,0)</f>
        <v>1.7291666666666667E-2</v>
      </c>
      <c r="P10" s="264">
        <v>4.1666666666666664E-2</v>
      </c>
      <c r="Q10" s="265">
        <f t="shared" si="1"/>
        <v>9.490740740740744E-4</v>
      </c>
      <c r="R10" s="266">
        <v>17</v>
      </c>
      <c r="S10" s="266">
        <f t="shared" si="2"/>
        <v>40.963855421686745</v>
      </c>
    </row>
    <row r="11" spans="1:21" ht="45" customHeight="1" x14ac:dyDescent="0.2">
      <c r="A11" s="258">
        <v>2</v>
      </c>
      <c r="B11" s="259">
        <f>VLOOKUP($A11,'Lista Atleti'!$A$5:$B$31,2,0)</f>
        <v>2</v>
      </c>
      <c r="C11" s="260">
        <f t="shared" si="0"/>
        <v>6</v>
      </c>
      <c r="D11" s="258" t="str">
        <f>VLOOKUP($A11,Anagrafica!$A$6:$AF$353,3,0)</f>
        <v>2G</v>
      </c>
      <c r="E11" s="261" t="str">
        <f>VLOOKUP($A11,Anagrafica!$A$6:$AF$353,4,0)</f>
        <v>Cotroneo Daniele</v>
      </c>
      <c r="F11" s="262" t="str">
        <f>VLOOKUP($A11,Anagrafica!$A$6:$AF$353,6,0)</f>
        <v>A.s.d. Team Falaschi</v>
      </c>
      <c r="G11" s="258" t="str">
        <f>VLOOKUP($A11,Anagrafica!$A$6:$AF$353,5,0)</f>
        <v>Uisp</v>
      </c>
      <c r="H11" s="258" t="str">
        <f>VLOOKUP($A11,Anagrafica!$A$6:$AF$353,16,0)</f>
        <v>2R</v>
      </c>
      <c r="I11" s="262" t="str">
        <f>VLOOKUP($A11,Anagrafica!$A$6:$AF$353,17,0)</f>
        <v>De Santis Adrien</v>
      </c>
      <c r="J11" s="262" t="str">
        <f>VLOOKUP($A11,Anagrafica!$A$6:$AF$353,19,0)</f>
        <v>A.s.d. Team Falaschi</v>
      </c>
      <c r="K11" s="258" t="str">
        <f>VLOOKUP($A11,Anagrafica!$A$6:$AF$353,18,0)</f>
        <v>Uisp</v>
      </c>
      <c r="L11" s="258" t="str">
        <f>VLOOKUP($A11,Anagrafica!$A$6:$AF$353,31,0)</f>
        <v>F1</v>
      </c>
      <c r="M11" s="258" t="str">
        <f>VLOOKUP($A11,Anagrafica!$A$6:$AF$353,32,0)</f>
        <v>BDC</v>
      </c>
      <c r="N11" s="263">
        <f>VLOOKUP($A11,'Lista Partenti_Firma'!$A$7:$M$355,13,0)</f>
        <v>0.37708333333333333</v>
      </c>
      <c r="O11" s="264">
        <f>VLOOKUP($A11,'Trofeo Tito Neri'!$A$6:$O$32,15,0)</f>
        <v>1.7430555555555557E-2</v>
      </c>
      <c r="P11" s="264">
        <v>4.1666666666666664E-2</v>
      </c>
      <c r="Q11" s="265">
        <f t="shared" si="1"/>
        <v>1.0879629629629642E-3</v>
      </c>
      <c r="R11" s="266">
        <v>17</v>
      </c>
      <c r="S11" s="266">
        <f t="shared" si="2"/>
        <v>40.63745019920318</v>
      </c>
    </row>
    <row r="12" spans="1:21" ht="45" customHeight="1" x14ac:dyDescent="0.2">
      <c r="A12" s="258">
        <v>1</v>
      </c>
      <c r="B12" s="259">
        <f>VLOOKUP($A12,'Lista Atleti'!$A$5:$B$31,2,0)</f>
        <v>1</v>
      </c>
      <c r="C12" s="260">
        <f t="shared" si="0"/>
        <v>7</v>
      </c>
      <c r="D12" s="258" t="str">
        <f>VLOOKUP($A12,Anagrafica!$A$6:$AF$353,3,0)</f>
        <v>1G</v>
      </c>
      <c r="E12" s="261" t="str">
        <f>VLOOKUP($A12,Anagrafica!$A$6:$AF$353,4,0)</f>
        <v>Papi Alessio</v>
      </c>
      <c r="F12" s="262" t="str">
        <f>VLOOKUP($A12,Anagrafica!$A$6:$AF$353,6,0)</f>
        <v>A.s.d. Team Falaschi</v>
      </c>
      <c r="G12" s="258" t="str">
        <f>VLOOKUP($A12,Anagrafica!$A$6:$AF$353,5,0)</f>
        <v>Uisp</v>
      </c>
      <c r="H12" s="258" t="str">
        <f>VLOOKUP($A12,Anagrafica!$A$6:$AF$353,16,0)</f>
        <v>1R</v>
      </c>
      <c r="I12" s="262" t="str">
        <f>VLOOKUP($A12,Anagrafica!$A$6:$AF$353,17,0)</f>
        <v>Bianchi davide</v>
      </c>
      <c r="J12" s="262" t="str">
        <f>VLOOKUP($A12,Anagrafica!$A$6:$AF$353,19,0)</f>
        <v>A.s.d. Team Falaschi</v>
      </c>
      <c r="K12" s="258" t="str">
        <f>VLOOKUP($A12,Anagrafica!$A$6:$AF$353,18,0)</f>
        <v>Uisp</v>
      </c>
      <c r="L12" s="258" t="str">
        <f>VLOOKUP($A12,Anagrafica!$A$6:$AF$353,31,0)</f>
        <v>F1</v>
      </c>
      <c r="M12" s="258" t="str">
        <f>VLOOKUP($A12,Anagrafica!$A$6:$AF$353,32,0)</f>
        <v>BDC</v>
      </c>
      <c r="N12" s="263">
        <f>VLOOKUP($A12,'Lista Partenti_Firma'!$A$7:$M$355,13,0)</f>
        <v>0.375</v>
      </c>
      <c r="O12" s="264">
        <f>VLOOKUP($A12,'Trofeo Tito Neri'!$A$6:$O$32,15,0)</f>
        <v>1.7766203703703704E-2</v>
      </c>
      <c r="P12" s="264">
        <v>4.1666666666666664E-2</v>
      </c>
      <c r="Q12" s="265">
        <f t="shared" si="1"/>
        <v>1.4236111111111116E-3</v>
      </c>
      <c r="R12" s="266">
        <v>17</v>
      </c>
      <c r="S12" s="266">
        <f t="shared" si="2"/>
        <v>39.869706840390876</v>
      </c>
    </row>
    <row r="13" spans="1:21" ht="45" customHeight="1" x14ac:dyDescent="0.2">
      <c r="A13" s="258">
        <v>16</v>
      </c>
      <c r="B13" s="259">
        <f>VLOOKUP($A13,'Lista Atleti'!$A$5:$B$31,2,0)</f>
        <v>16</v>
      </c>
      <c r="C13" s="260">
        <f t="shared" si="0"/>
        <v>8</v>
      </c>
      <c r="D13" s="258" t="str">
        <f>VLOOKUP($A13,Anagrafica!$A$6:$AF$353,3,0)</f>
        <v>16G</v>
      </c>
      <c r="E13" s="261" t="str">
        <f>VLOOKUP($A13,Anagrafica!$A$6:$AF$353,4,0)</f>
        <v>Tucci Massimo</v>
      </c>
      <c r="F13" s="262" t="str">
        <f>VLOOKUP($A13,Anagrafica!$A$6:$AF$353,6,0)</f>
        <v>Cicloteam San Ginese</v>
      </c>
      <c r="G13" s="258" t="str">
        <f>VLOOKUP($A13,Anagrafica!$A$6:$AF$353,5,0)</f>
        <v>Uisp</v>
      </c>
      <c r="H13" s="258" t="str">
        <f>VLOOKUP($A13,Anagrafica!$A$6:$AF$353,16,0)</f>
        <v>16R</v>
      </c>
      <c r="I13" s="262" t="str">
        <f>VLOOKUP($A13,Anagrafica!$A$6:$AF$353,17,0)</f>
        <v>Tucci Mauro</v>
      </c>
      <c r="J13" s="262" t="str">
        <f>VLOOKUP($A13,Anagrafica!$A$6:$AF$353,19,0)</f>
        <v>Cicloteam San Ginese</v>
      </c>
      <c r="K13" s="258" t="str">
        <f>VLOOKUP($A13,Anagrafica!$A$6:$AF$353,18,0)</f>
        <v>Uisp</v>
      </c>
      <c r="L13" s="258" t="str">
        <f>VLOOKUP($A13,Anagrafica!$A$6:$AF$353,31,0)</f>
        <v>F3</v>
      </c>
      <c r="M13" s="258" t="str">
        <f>VLOOKUP($A13,Anagrafica!$A$6:$AF$353,32,0)</f>
        <v>TT</v>
      </c>
      <c r="N13" s="263">
        <f>VLOOKUP($A13,'Lista Partenti_Firma'!$A$7:$M$355,13,0)</f>
        <v>0.42638888888888882</v>
      </c>
      <c r="O13" s="264">
        <f>VLOOKUP($A13,'Trofeo Tito Neri'!$A$6:$O$32,15,0)</f>
        <v>1.7939814814814815E-2</v>
      </c>
      <c r="P13" s="264">
        <v>4.1666666666666664E-2</v>
      </c>
      <c r="Q13" s="265">
        <f t="shared" si="1"/>
        <v>1.5972222222222221E-3</v>
      </c>
      <c r="R13" s="266">
        <v>17</v>
      </c>
      <c r="S13" s="266">
        <f t="shared" si="2"/>
        <v>39.483870967741936</v>
      </c>
    </row>
    <row r="14" spans="1:21" ht="45" customHeight="1" x14ac:dyDescent="0.2">
      <c r="A14" s="258">
        <v>14</v>
      </c>
      <c r="B14" s="259">
        <f>VLOOKUP($A14,'Lista Atleti'!$A$5:$B$31,2,0)</f>
        <v>14</v>
      </c>
      <c r="C14" s="260">
        <f t="shared" si="0"/>
        <v>9</v>
      </c>
      <c r="D14" s="258" t="str">
        <f>VLOOKUP($A14,Anagrafica!$A$6:$AF$353,3,0)</f>
        <v>14G</v>
      </c>
      <c r="E14" s="261" t="str">
        <f>VLOOKUP($A14,Anagrafica!$A$6:$AF$353,4,0)</f>
        <v xml:space="preserve">Guarini Gabriele </v>
      </c>
      <c r="F14" s="262" t="str">
        <f>VLOOKUP($A14,Anagrafica!$A$6:$AF$353,6,0)</f>
        <v>New mt bike</v>
      </c>
      <c r="G14" s="258" t="str">
        <f>VLOOKUP($A14,Anagrafica!$A$6:$AF$353,5,0)</f>
        <v>Uisp</v>
      </c>
      <c r="H14" s="258" t="str">
        <f>VLOOKUP($A14,Anagrafica!$A$6:$AF$353,16,0)</f>
        <v>14R</v>
      </c>
      <c r="I14" s="262" t="str">
        <f>VLOOKUP($A14,Anagrafica!$A$6:$AF$353,17,0)</f>
        <v>Lushin Eduard</v>
      </c>
      <c r="J14" s="262" t="str">
        <f>VLOOKUP($A14,Anagrafica!$A$6:$AF$353,19,0)</f>
        <v xml:space="preserve">Bicisport Sanguinetti </v>
      </c>
      <c r="K14" s="258" t="str">
        <f>VLOOKUP($A14,Anagrafica!$A$6:$AF$353,18,0)</f>
        <v>Uisp</v>
      </c>
      <c r="L14" s="258" t="str">
        <f>VLOOKUP($A14,Anagrafica!$A$6:$AF$353,31,0)</f>
        <v>F3</v>
      </c>
      <c r="M14" s="258" t="str">
        <f>VLOOKUP($A14,Anagrafica!$A$6:$AF$353,32,0)</f>
        <v>TT</v>
      </c>
      <c r="N14" s="263">
        <f>VLOOKUP($A14,'Lista Partenti_Firma'!$A$7:$M$355,13,0)</f>
        <v>0.42222222222222217</v>
      </c>
      <c r="O14" s="264">
        <f>VLOOKUP($A14,'Trofeo Tito Neri'!$A$6:$O$32,15,0)</f>
        <v>1.7962962962962962E-2</v>
      </c>
      <c r="P14" s="264">
        <v>4.1666666666666664E-2</v>
      </c>
      <c r="Q14" s="265">
        <f t="shared" si="1"/>
        <v>1.6203703703703692E-3</v>
      </c>
      <c r="R14" s="266">
        <v>17</v>
      </c>
      <c r="S14" s="266">
        <f t="shared" si="2"/>
        <v>39.432989690721648</v>
      </c>
    </row>
    <row r="15" spans="1:21" ht="45" customHeight="1" x14ac:dyDescent="0.2">
      <c r="A15" s="258">
        <v>19</v>
      </c>
      <c r="B15" s="259">
        <f>VLOOKUP($A15,'Lista Atleti'!$A$5:$B$31,2,0)</f>
        <v>19</v>
      </c>
      <c r="C15" s="260">
        <f t="shared" si="0"/>
        <v>9</v>
      </c>
      <c r="D15" s="258" t="str">
        <f>VLOOKUP($A15,Anagrafica!$A$6:$AF$353,3,0)</f>
        <v>19G</v>
      </c>
      <c r="E15" s="261" t="str">
        <f>VLOOKUP($A15,Anagrafica!$A$6:$AF$353,4,0)</f>
        <v>Banti Francesco</v>
      </c>
      <c r="F15" s="262" t="str">
        <f>VLOOKUP($A15,Anagrafica!$A$6:$AF$353,6,0)</f>
        <v>Team Zerosei</v>
      </c>
      <c r="G15" s="258" t="str">
        <f>VLOOKUP($A15,Anagrafica!$A$6:$AF$353,5,0)</f>
        <v>Uisp</v>
      </c>
      <c r="H15" s="258" t="str">
        <f>VLOOKUP($A15,Anagrafica!$A$6:$AF$353,16,0)</f>
        <v>19R</v>
      </c>
      <c r="I15" s="262" t="str">
        <f>VLOOKUP($A15,Anagrafica!$A$6:$AF$353,17,0)</f>
        <v>Sichi Kelly</v>
      </c>
      <c r="J15" s="262" t="str">
        <f>VLOOKUP($A15,Anagrafica!$A$6:$AF$353,19,0)</f>
        <v>Team Zerosei</v>
      </c>
      <c r="K15" s="258" t="str">
        <f>VLOOKUP($A15,Anagrafica!$A$6:$AF$353,18,0)</f>
        <v>Uisp</v>
      </c>
      <c r="L15" s="258" t="str">
        <f>VLOOKUP($A15,Anagrafica!$A$6:$AF$353,31,0)</f>
        <v>Lei &amp; Lui</v>
      </c>
      <c r="M15" s="258" t="str">
        <f>VLOOKUP($A15,Anagrafica!$A$6:$AF$353,32,0)</f>
        <v>TT</v>
      </c>
      <c r="N15" s="263">
        <f>VLOOKUP($A15,'Lista Partenti_Firma'!$A$7:$M$355,13,0)</f>
        <v>0.43958333333333327</v>
      </c>
      <c r="O15" s="264">
        <f>VLOOKUP($A15,'Trofeo Tito Neri'!$A$6:$O$32,15,0)</f>
        <v>1.7962962962962962E-2</v>
      </c>
      <c r="P15" s="264">
        <v>4.1666666666666664E-2</v>
      </c>
      <c r="Q15" s="265">
        <f t="shared" si="1"/>
        <v>1.6203703703703692E-3</v>
      </c>
      <c r="R15" s="266">
        <v>17</v>
      </c>
      <c r="S15" s="266">
        <f t="shared" si="2"/>
        <v>39.432989690721648</v>
      </c>
    </row>
    <row r="16" spans="1:21" ht="45" customHeight="1" x14ac:dyDescent="0.2">
      <c r="A16" s="258">
        <v>10</v>
      </c>
      <c r="B16" s="259">
        <f>VLOOKUP($A16,'Lista Atleti'!$A$5:$B$31,2,0)</f>
        <v>10</v>
      </c>
      <c r="C16" s="260">
        <f t="shared" si="0"/>
        <v>11</v>
      </c>
      <c r="D16" s="258" t="str">
        <f>VLOOKUP($A16,Anagrafica!$A$6:$AF$353,3,0)</f>
        <v>10G</v>
      </c>
      <c r="E16" s="261" t="str">
        <f>VLOOKUP($A16,Anagrafica!$A$6:$AF$353,4,0)</f>
        <v>Saggini Gianluca</v>
      </c>
      <c r="F16" s="262" t="str">
        <f>VLOOKUP($A16,Anagrafica!$A$6:$AF$353,6,0)</f>
        <v>A.s.d. Star Bike</v>
      </c>
      <c r="G16" s="258" t="str">
        <f>VLOOKUP($A16,Anagrafica!$A$6:$AF$353,5,0)</f>
        <v>Uisp</v>
      </c>
      <c r="H16" s="258" t="str">
        <f>VLOOKUP($A16,Anagrafica!$A$6:$AF$353,16,0)</f>
        <v>10R</v>
      </c>
      <c r="I16" s="262" t="str">
        <f>VLOOKUP($A16,Anagrafica!$A$6:$AF$353,17,0)</f>
        <v>Vannelli Mose</v>
      </c>
      <c r="J16" s="262" t="str">
        <f>VLOOKUP($A16,Anagrafica!$A$6:$AF$353,19,0)</f>
        <v>A.s.d. Star Bike</v>
      </c>
      <c r="K16" s="258" t="str">
        <f>VLOOKUP($A16,Anagrafica!$A$6:$AF$353,18,0)</f>
        <v>Uisp</v>
      </c>
      <c r="L16" s="258" t="str">
        <f>VLOOKUP($A16,Anagrafica!$A$6:$AF$353,31,0)</f>
        <v>F2</v>
      </c>
      <c r="M16" s="258" t="str">
        <f>VLOOKUP($A16,Anagrafica!$A$6:$AF$353,32,0)</f>
        <v>BDC</v>
      </c>
      <c r="N16" s="263">
        <f>VLOOKUP($A16,'Lista Partenti_Firma'!$A$7:$M$355,13,0)</f>
        <v>0.4055555555555555</v>
      </c>
      <c r="O16" s="264">
        <f>VLOOKUP($A16,'Trofeo Tito Neri'!$A$6:$O$32,15,0)</f>
        <v>1.8252314814814815E-2</v>
      </c>
      <c r="P16" s="264">
        <v>4.1666666666666664E-2</v>
      </c>
      <c r="Q16" s="265">
        <f t="shared" si="1"/>
        <v>1.9097222222222224E-3</v>
      </c>
      <c r="R16" s="266">
        <v>17</v>
      </c>
      <c r="S16" s="266">
        <f t="shared" si="2"/>
        <v>38.807863031071655</v>
      </c>
    </row>
    <row r="17" spans="1:19" ht="45" customHeight="1" x14ac:dyDescent="0.2">
      <c r="A17" s="258">
        <v>12</v>
      </c>
      <c r="B17" s="259">
        <f>VLOOKUP($A17,'Lista Atleti'!$A$5:$B$31,2,0)</f>
        <v>12</v>
      </c>
      <c r="C17" s="260">
        <f t="shared" si="0"/>
        <v>12</v>
      </c>
      <c r="D17" s="258" t="str">
        <f>VLOOKUP($A17,Anagrafica!$A$6:$AF$353,3,0)</f>
        <v>12G</v>
      </c>
      <c r="E17" s="262" t="str">
        <f>VLOOKUP($A17,Anagrafica!$A$6:$AF$353,4,0)</f>
        <v xml:space="preserve">Massimo Turchi </v>
      </c>
      <c r="F17" s="262" t="str">
        <f>VLOOKUP($A17,Anagrafica!$A$6:$AF$353,6,0)</f>
        <v>La Belle Equipe</v>
      </c>
      <c r="G17" s="258" t="str">
        <f>VLOOKUP($A17,Anagrafica!$A$6:$AF$353,5,0)</f>
        <v>Uisp</v>
      </c>
      <c r="H17" s="258" t="str">
        <f>VLOOKUP($A17,Anagrafica!$A$6:$AF$353,16,0)</f>
        <v>12R</v>
      </c>
      <c r="I17" s="262" t="str">
        <f>VLOOKUP($A17,Anagrafica!$A$6:$AF$353,17,0)</f>
        <v>Carlotti Mauro</v>
      </c>
      <c r="J17" s="262" t="str">
        <f>VLOOKUP($A17,Anagrafica!$A$6:$AF$353,19,0)</f>
        <v>La Belle Equipe</v>
      </c>
      <c r="K17" s="258" t="str">
        <f>VLOOKUP($A17,Anagrafica!$A$6:$AF$353,18,0)</f>
        <v>Uisp</v>
      </c>
      <c r="L17" s="258" t="str">
        <f>VLOOKUP($A17,Anagrafica!$A$6:$AF$353,31,0)</f>
        <v>F3</v>
      </c>
      <c r="M17" s="258" t="str">
        <f>VLOOKUP($A17,Anagrafica!$A$6:$AF$353,32,0)</f>
        <v>TT</v>
      </c>
      <c r="N17" s="263">
        <f>VLOOKUP($A17,'Lista Partenti_Firma'!$A$7:$M$355,13,0)</f>
        <v>0.40972222222222215</v>
      </c>
      <c r="O17" s="264">
        <f>VLOOKUP($A17,'Trofeo Tito Neri'!$A$6:$O$32,15,0)</f>
        <v>1.8275462962962962E-2</v>
      </c>
      <c r="P17" s="264">
        <v>4.1666666666666664E-2</v>
      </c>
      <c r="Q17" s="265">
        <f t="shared" si="1"/>
        <v>1.9328703703703695E-3</v>
      </c>
      <c r="R17" s="266">
        <v>17</v>
      </c>
      <c r="S17" s="266">
        <f t="shared" si="2"/>
        <v>38.758708043065234</v>
      </c>
    </row>
    <row r="18" spans="1:19" ht="45" customHeight="1" x14ac:dyDescent="0.2">
      <c r="A18" s="258">
        <v>22</v>
      </c>
      <c r="B18" s="259">
        <f>VLOOKUP($A18,'Lista Atleti'!$A$5:$B$31,2,0)</f>
        <v>22</v>
      </c>
      <c r="C18" s="260">
        <f t="shared" si="0"/>
        <v>13</v>
      </c>
      <c r="D18" s="258" t="str">
        <f>VLOOKUP($A18,Anagrafica!$A$6:$AF$353,3,0)</f>
        <v>22G</v>
      </c>
      <c r="E18" s="261" t="str">
        <f>VLOOKUP($A18,Anagrafica!$A$6:$AF$353,4,0)</f>
        <v>Rosati Ilaria</v>
      </c>
      <c r="F18" s="262" t="str">
        <f>VLOOKUP($A18,Anagrafica!$A$6:$AF$353,6,0)</f>
        <v>Cicloteam San Ginese</v>
      </c>
      <c r="G18" s="258" t="str">
        <f>VLOOKUP($A18,Anagrafica!$A$6:$AF$353,5,0)</f>
        <v>Uisp</v>
      </c>
      <c r="H18" s="258" t="str">
        <f>VLOOKUP($A18,Anagrafica!$A$6:$AF$353,16,0)</f>
        <v>22R</v>
      </c>
      <c r="I18" s="262" t="str">
        <f>VLOOKUP($A18,Anagrafica!$A$6:$AF$353,17,0)</f>
        <v>Grillo Luigi Loris</v>
      </c>
      <c r="J18" s="262" t="str">
        <f>VLOOKUP($A18,Anagrafica!$A$6:$AF$353,19,0)</f>
        <v>Mugello Toscana Bike a.s.d.</v>
      </c>
      <c r="K18" s="258" t="str">
        <f>VLOOKUP($A18,Anagrafica!$A$6:$AF$353,18,0)</f>
        <v>Uisp</v>
      </c>
      <c r="L18" s="258" t="str">
        <f>VLOOKUP($A18,Anagrafica!$A$6:$AF$353,31,0)</f>
        <v>Lei &amp; Lui</v>
      </c>
      <c r="M18" s="258" t="str">
        <f>VLOOKUP($A18,Anagrafica!$A$6:$AF$353,32,0)</f>
        <v>BDC</v>
      </c>
      <c r="N18" s="263">
        <f>VLOOKUP($A18,'Lista Partenti_Firma'!$A$7:$M$355,13,0)</f>
        <v>0.44583333333333325</v>
      </c>
      <c r="O18" s="264">
        <f>VLOOKUP($A18,'Trofeo Tito Neri'!$A$6:$O$32,15,0)</f>
        <v>1.8530092592592595E-2</v>
      </c>
      <c r="P18" s="264">
        <v>4.1666666666666664E-2</v>
      </c>
      <c r="Q18" s="265">
        <f t="shared" si="1"/>
        <v>2.1875000000000019E-3</v>
      </c>
      <c r="R18" s="266">
        <v>17</v>
      </c>
      <c r="S18" s="266">
        <f t="shared" si="2"/>
        <v>38.226108682073701</v>
      </c>
    </row>
    <row r="19" spans="1:19" ht="45" customHeight="1" x14ac:dyDescent="0.2">
      <c r="A19" s="258">
        <v>18</v>
      </c>
      <c r="B19" s="259">
        <f>VLOOKUP($A19,'Lista Atleti'!$A$5:$B$31,2,0)</f>
        <v>18</v>
      </c>
      <c r="C19" s="260">
        <f t="shared" si="0"/>
        <v>14</v>
      </c>
      <c r="D19" s="258" t="str">
        <f>VLOOKUP($A19,Anagrafica!$A$6:$AF$353,3,0)</f>
        <v>18G</v>
      </c>
      <c r="E19" s="262" t="str">
        <f>VLOOKUP($A19,Anagrafica!$A$6:$AF$353,4,0)</f>
        <v>Greco Stefano</v>
      </c>
      <c r="F19" s="262" t="str">
        <f>VLOOKUP($A19,Anagrafica!$A$6:$AF$353,6,0)</f>
        <v>Gruppo Crosa Bike</v>
      </c>
      <c r="G19" s="258" t="str">
        <f>VLOOKUP($A19,Anagrafica!$A$6:$AF$353,5,0)</f>
        <v>Uisp</v>
      </c>
      <c r="H19" s="258" t="str">
        <f>VLOOKUP($A19,Anagrafica!$A$6:$AF$353,16,0)</f>
        <v>18R</v>
      </c>
      <c r="I19" s="262" t="str">
        <f>VLOOKUP($A19,Anagrafica!$A$6:$AF$353,17,0)</f>
        <v>Oliviero Lorenzi</v>
      </c>
      <c r="J19" s="262" t="str">
        <f>VLOOKUP($A19,Anagrafica!$A$6:$AF$353,19,0)</f>
        <v>Gruppo Crosa Bike</v>
      </c>
      <c r="K19" s="258" t="str">
        <f>VLOOKUP($A19,Anagrafica!$A$6:$AF$353,18,0)</f>
        <v>Uisp</v>
      </c>
      <c r="L19" s="258" t="str">
        <f>VLOOKUP($A19,Anagrafica!$A$6:$AF$353,31,0)</f>
        <v>F4</v>
      </c>
      <c r="M19" s="258" t="str">
        <f>VLOOKUP($A19,Anagrafica!$A$6:$AF$353,32,0)</f>
        <v>TT</v>
      </c>
      <c r="N19" s="263">
        <f>VLOOKUP($A19,'Lista Partenti_Firma'!$A$7:$M$355,13,0)</f>
        <v>0.43055555555555558</v>
      </c>
      <c r="O19" s="264">
        <f>VLOOKUP($A19,'Trofeo Tito Neri'!$A$6:$O$32,15,0)</f>
        <v>1.8587962962962962E-2</v>
      </c>
      <c r="P19" s="264">
        <v>4.1666666666666664E-2</v>
      </c>
      <c r="Q19" s="265">
        <f t="shared" si="1"/>
        <v>2.2453703703703698E-3</v>
      </c>
      <c r="R19" s="266">
        <v>17</v>
      </c>
      <c r="S19" s="266">
        <f t="shared" si="2"/>
        <v>38.107098381070983</v>
      </c>
    </row>
    <row r="20" spans="1:19" ht="45" customHeight="1" x14ac:dyDescent="0.2">
      <c r="A20" s="258">
        <v>26</v>
      </c>
      <c r="B20" s="259">
        <f>VLOOKUP($A20,'Lista Atleti'!$A$5:$B$31,2,0)</f>
        <v>26</v>
      </c>
      <c r="C20" s="260">
        <f t="shared" si="0"/>
        <v>15</v>
      </c>
      <c r="D20" s="258" t="str">
        <f>VLOOKUP($A20,Anagrafica!$A$6:$AF$353,3,0)</f>
        <v>26G</v>
      </c>
      <c r="E20" s="261" t="str">
        <f>VLOOKUP($A20,Anagrafica!$A$6:$AF$353,4,0)</f>
        <v>Graffeo Valeria</v>
      </c>
      <c r="F20" s="262" t="str">
        <f>VLOOKUP($A20,Anagrafica!$A$6:$AF$353,6,0)</f>
        <v xml:space="preserve"> La Belle Equipe</v>
      </c>
      <c r="G20" s="258" t="str">
        <f>VLOOKUP($A20,Anagrafica!$A$6:$AF$353,5,0)</f>
        <v>Uisp</v>
      </c>
      <c r="H20" s="258" t="str">
        <f>VLOOKUP($A20,Anagrafica!$A$6:$AF$353,16,0)</f>
        <v>26R</v>
      </c>
      <c r="I20" s="262" t="str">
        <f>VLOOKUP($A20,Anagrafica!$A$6:$AF$353,17,0)</f>
        <v>Lari Alessandra</v>
      </c>
      <c r="J20" s="262" t="str">
        <f>VLOOKUP($A20,Anagrafica!$A$6:$AF$353,19,0)</f>
        <v>Bicisport Sanguinetti</v>
      </c>
      <c r="K20" s="258" t="str">
        <f>VLOOKUP($A20,Anagrafica!$A$6:$AF$353,18,0)</f>
        <v>Uisp</v>
      </c>
      <c r="L20" s="258" t="str">
        <f>VLOOKUP($A20,Anagrafica!$A$6:$AF$353,31,0)</f>
        <v>Donna</v>
      </c>
      <c r="M20" s="258" t="str">
        <f>VLOOKUP($A20,Anagrafica!$A$6:$AF$353,32,0)</f>
        <v>TT</v>
      </c>
      <c r="N20" s="263">
        <f>VLOOKUP($A20,'Lista Partenti_Firma'!$A$7:$M$355,13,0)</f>
        <v>0.46041666666666659</v>
      </c>
      <c r="O20" s="264">
        <f>VLOOKUP($A20,'Trofeo Tito Neri'!$A$6:$O$32,15,0)</f>
        <v>1.9004629629629632E-2</v>
      </c>
      <c r="P20" s="264">
        <v>4.1666666666666664E-2</v>
      </c>
      <c r="Q20" s="265">
        <f t="shared" si="1"/>
        <v>2.6620370370370391E-3</v>
      </c>
      <c r="R20" s="266">
        <v>17</v>
      </c>
      <c r="S20" s="266">
        <f t="shared" si="2"/>
        <v>37.27161997563946</v>
      </c>
    </row>
    <row r="21" spans="1:19" ht="45" customHeight="1" x14ac:dyDescent="0.2">
      <c r="A21" s="258">
        <v>17</v>
      </c>
      <c r="B21" s="259">
        <f>VLOOKUP($A21,'Lista Atleti'!$A$5:$B$31,2,0)</f>
        <v>17</v>
      </c>
      <c r="C21" s="260">
        <f t="shared" si="0"/>
        <v>16</v>
      </c>
      <c r="D21" s="258" t="str">
        <f>VLOOKUP($A21,Anagrafica!$A$6:$AF$353,3,0)</f>
        <v>17G</v>
      </c>
      <c r="E21" s="261" t="str">
        <f>VLOOKUP($A21,Anagrafica!$A$6:$AF$353,4,0)</f>
        <v xml:space="preserve">Dalle Mura Attilio </v>
      </c>
      <c r="F21" s="262" t="str">
        <f>VLOOKUP($A21,Anagrafica!$A$6:$AF$353,6,0)</f>
        <v>Gs Quercia</v>
      </c>
      <c r="G21" s="258" t="str">
        <f>VLOOKUP($A21,Anagrafica!$A$6:$AF$353,5,0)</f>
        <v>Uisp</v>
      </c>
      <c r="H21" s="258" t="str">
        <f>VLOOKUP($A21,Anagrafica!$A$6:$AF$353,16,0)</f>
        <v>17R</v>
      </c>
      <c r="I21" s="262" t="str">
        <f>VLOOKUP($A21,Anagrafica!$A$6:$AF$353,17,0)</f>
        <v>Fondelli Daniele</v>
      </c>
      <c r="J21" s="262" t="str">
        <f>VLOOKUP($A21,Anagrafica!$A$6:$AF$353,19,0)</f>
        <v>Cicli Puccinelli</v>
      </c>
      <c r="K21" s="258" t="str">
        <f>VLOOKUP($A21,Anagrafica!$A$6:$AF$353,18,0)</f>
        <v>Uisp</v>
      </c>
      <c r="L21" s="258" t="str">
        <f>VLOOKUP($A21,Anagrafica!$A$6:$AF$353,31,0)</f>
        <v>F4</v>
      </c>
      <c r="M21" s="258" t="str">
        <f>VLOOKUP($A21,Anagrafica!$A$6:$AF$353,32,0)</f>
        <v>BDC</v>
      </c>
      <c r="N21" s="263">
        <f>VLOOKUP($A21,'Lista Partenti_Firma'!$A$7:$M$355,13,0)</f>
        <v>0.4284722222222222</v>
      </c>
      <c r="O21" s="264">
        <f>VLOOKUP($A21,'Trofeo Tito Neri'!$A$6:$O$32,15,0)</f>
        <v>1.9212962962962963E-2</v>
      </c>
      <c r="P21" s="264">
        <v>4.1666666666666664E-2</v>
      </c>
      <c r="Q21" s="265">
        <f t="shared" si="1"/>
        <v>2.8703703703703703E-3</v>
      </c>
      <c r="R21" s="266">
        <v>17</v>
      </c>
      <c r="S21" s="266">
        <f t="shared" si="2"/>
        <v>36.867469879518069</v>
      </c>
    </row>
    <row r="22" spans="1:19" ht="45" customHeight="1" x14ac:dyDescent="0.2">
      <c r="A22" s="258">
        <v>11</v>
      </c>
      <c r="B22" s="259">
        <f>VLOOKUP($A22,'Lista Atleti'!$A$5:$B$31,2,0)</f>
        <v>11</v>
      </c>
      <c r="C22" s="260">
        <f t="shared" si="0"/>
        <v>17</v>
      </c>
      <c r="D22" s="258" t="str">
        <f>VLOOKUP($A22,Anagrafica!$A$6:$AF$353,3,0)</f>
        <v>11G</v>
      </c>
      <c r="E22" s="261" t="str">
        <f>VLOOKUP($A22,Anagrafica!$A$6:$AF$353,4,0)</f>
        <v>Lopes Siera Paco Massimiliano</v>
      </c>
      <c r="F22" s="262" t="str">
        <f>VLOOKUP($A22,Anagrafica!$A$6:$AF$353,6,0)</f>
        <v>C.S. Croce Verde Viareggio a.s.d.</v>
      </c>
      <c r="G22" s="258" t="str">
        <f>VLOOKUP($A22,Anagrafica!$A$6:$AF$353,5,0)</f>
        <v>Uisp</v>
      </c>
      <c r="H22" s="258" t="str">
        <f>VLOOKUP($A22,Anagrafica!$A$6:$AF$353,16,0)</f>
        <v>11R</v>
      </c>
      <c r="I22" s="262" t="str">
        <f>VLOOKUP($A22,Anagrafica!$A$6:$AF$353,17,0)</f>
        <v>Calascioni Stefano</v>
      </c>
      <c r="J22" s="262" t="str">
        <f>VLOOKUP($A22,Anagrafica!$A$6:$AF$353,19,0)</f>
        <v>C.S. Croce Verde Viareggio a.s.d.</v>
      </c>
      <c r="K22" s="258" t="str">
        <f>VLOOKUP($A22,Anagrafica!$A$6:$AF$353,18,0)</f>
        <v>Uisp</v>
      </c>
      <c r="L22" s="258" t="str">
        <f>VLOOKUP($A22,Anagrafica!$A$6:$AF$353,31,0)</f>
        <v>F3</v>
      </c>
      <c r="M22" s="258" t="str">
        <f>VLOOKUP($A22,Anagrafica!$A$6:$AF$353,32,0)</f>
        <v>BDC</v>
      </c>
      <c r="N22" s="263">
        <f>VLOOKUP($A22,'Lista Partenti_Firma'!$A$7:$M$355,13,0)</f>
        <v>0.40763888888888883</v>
      </c>
      <c r="O22" s="264">
        <f>VLOOKUP($A22,'Trofeo Tito Neri'!$A$6:$O$32,15,0)</f>
        <v>1.9386574074074073E-2</v>
      </c>
      <c r="P22" s="264">
        <v>4.1666666666666664E-2</v>
      </c>
      <c r="Q22" s="265">
        <f t="shared" si="1"/>
        <v>3.0439814814814808E-3</v>
      </c>
      <c r="R22" s="266">
        <v>17</v>
      </c>
      <c r="S22" s="266">
        <f t="shared" si="2"/>
        <v>36.537313432835823</v>
      </c>
    </row>
    <row r="23" spans="1:19" ht="45" customHeight="1" x14ac:dyDescent="0.2">
      <c r="A23" s="258">
        <v>23</v>
      </c>
      <c r="B23" s="259">
        <f>VLOOKUP($A23,'Lista Atleti'!$A$5:$B$31,2,0)</f>
        <v>23</v>
      </c>
      <c r="C23" s="260">
        <f t="shared" si="0"/>
        <v>18</v>
      </c>
      <c r="D23" s="258" t="str">
        <f>VLOOKUP($A23,Anagrafica!$A$6:$AF$353,3,0)</f>
        <v>23G</v>
      </c>
      <c r="E23" s="261" t="str">
        <f>VLOOKUP($A23,Anagrafica!$A$6:$AF$353,4,0)</f>
        <v>Fallavena Valerio</v>
      </c>
      <c r="F23" s="262" t="str">
        <f>VLOOKUP($A23,Anagrafica!$A$6:$AF$353,6,0)</f>
        <v>Team VF Group</v>
      </c>
      <c r="G23" s="258" t="str">
        <f>VLOOKUP($A23,Anagrafica!$A$6:$AF$353,5,0)</f>
        <v>Uisp</v>
      </c>
      <c r="H23" s="258" t="str">
        <f>VLOOKUP($A23,Anagrafica!$A$6:$AF$353,16,0)</f>
        <v>23R</v>
      </c>
      <c r="I23" s="262" t="str">
        <f>VLOOKUP($A23,Anagrafica!$A$6:$AF$353,17,0)</f>
        <v>Vaccari Elga</v>
      </c>
      <c r="J23" s="262" t="str">
        <f>VLOOKUP($A23,Anagrafica!$A$6:$AF$353,19,0)</f>
        <v>Team VF Group</v>
      </c>
      <c r="K23" s="258" t="str">
        <f>VLOOKUP($A23,Anagrafica!$A$6:$AF$353,18,0)</f>
        <v>Uisp</v>
      </c>
      <c r="L23" s="258" t="str">
        <f>VLOOKUP($A23,Anagrafica!$A$6:$AF$353,31,0)</f>
        <v>Lei &amp; Lui</v>
      </c>
      <c r="M23" s="258" t="str">
        <f>VLOOKUP($A23,Anagrafica!$A$6:$AF$353,32,0)</f>
        <v>TT</v>
      </c>
      <c r="N23" s="263">
        <f>VLOOKUP($A23,'Lista Partenti_Firma'!$A$7:$M$355,13,0)</f>
        <v>0.44791666666666657</v>
      </c>
      <c r="O23" s="264">
        <f>VLOOKUP($A23,'Trofeo Tito Neri'!$A$6:$O$32,15,0)</f>
        <v>1.9745370370370371E-2</v>
      </c>
      <c r="P23" s="264">
        <v>4.1666666666666664E-2</v>
      </c>
      <c r="Q23" s="265">
        <f t="shared" si="1"/>
        <v>3.4027777777777789E-3</v>
      </c>
      <c r="R23" s="266">
        <v>17</v>
      </c>
      <c r="S23" s="266">
        <f t="shared" si="2"/>
        <v>35.873388042203985</v>
      </c>
    </row>
    <row r="24" spans="1:19" ht="45" customHeight="1" x14ac:dyDescent="0.2">
      <c r="A24" s="258">
        <v>27</v>
      </c>
      <c r="B24" s="259">
        <f>VLOOKUP($A24,'Lista Atleti'!$A$5:$B$31,2,0)</f>
        <v>27</v>
      </c>
      <c r="C24" s="260">
        <f t="shared" si="0"/>
        <v>19</v>
      </c>
      <c r="D24" s="258" t="str">
        <f>VLOOKUP($A24,Anagrafica!$A$6:$AF$353,3,0)</f>
        <v>27G</v>
      </c>
      <c r="E24" s="261" t="str">
        <f>VLOOKUP($A24,Anagrafica!$A$6:$AF$353,4,0)</f>
        <v>Natalia Medvedeva</v>
      </c>
      <c r="F24" s="262" t="str">
        <f>VLOOKUP($A24,Anagrafica!$A$6:$AF$353,6,0)</f>
        <v xml:space="preserve">Bicisport Sanguinetti </v>
      </c>
      <c r="G24" s="258" t="str">
        <f>VLOOKUP($A24,Anagrafica!$A$6:$AF$353,5,0)</f>
        <v>Uisp</v>
      </c>
      <c r="H24" s="258" t="str">
        <f>VLOOKUP($A24,Anagrafica!$A$6:$AF$353,16,0)</f>
        <v>27R</v>
      </c>
      <c r="I24" s="262" t="str">
        <f>VLOOKUP($A24,Anagrafica!$A$6:$AF$353,17,0)</f>
        <v>Lushin Eduard</v>
      </c>
      <c r="J24" s="262" t="str">
        <f>VLOOKUP($A24,Anagrafica!$A$6:$AF$353,19,0)</f>
        <v>Bicisport Sanguinetti</v>
      </c>
      <c r="K24" s="258" t="str">
        <f>VLOOKUP($A24,Anagrafica!$A$6:$AF$353,18,0)</f>
        <v>Uisp</v>
      </c>
      <c r="L24" s="258" t="str">
        <f>VLOOKUP($A24,Anagrafica!$A$6:$AF$353,31,0)</f>
        <v>Lei &amp; Lui</v>
      </c>
      <c r="M24" s="258" t="str">
        <f>VLOOKUP($A24,Anagrafica!$A$6:$AF$353,32,0)</f>
        <v>TT</v>
      </c>
      <c r="N24" s="263">
        <f>VLOOKUP($A24,'Lista Partenti_Firma'!$A$7:$M$355,13,0)</f>
        <v>0.46249999999999991</v>
      </c>
      <c r="O24" s="264">
        <f>VLOOKUP($A24,'Trofeo Tito Neri'!$A$6:$O$32,15,0)</f>
        <v>1.996527777777778E-2</v>
      </c>
      <c r="P24" s="264">
        <v>4.1666666666666664E-2</v>
      </c>
      <c r="Q24" s="265">
        <f t="shared" si="1"/>
        <v>3.6226851851851871E-3</v>
      </c>
      <c r="R24" s="266">
        <v>17</v>
      </c>
      <c r="S24" s="266">
        <f t="shared" si="2"/>
        <v>35.478260869565212</v>
      </c>
    </row>
  </sheetData>
  <autoFilter ref="A5:S24" xr:uid="{00000000-0009-0000-0000-00000A000000}">
    <sortState xmlns:xlrd2="http://schemas.microsoft.com/office/spreadsheetml/2017/richdata2" ref="A6:S24">
      <sortCondition ref="C6:C24"/>
    </sortState>
  </autoFilter>
  <mergeCells count="1">
    <mergeCell ref="A4:S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verticalDpi="4294967294" r:id="rId1"/>
  <headerFooter alignWithMargins="0">
    <oddFooter>Page &amp;P of &amp;N</oddFooter>
  </headerFooter>
  <colBreaks count="1" manualBreakCount="1">
    <brk id="19" max="38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79998168889431442"/>
  </sheetPr>
  <dimension ref="A1:X51"/>
  <sheetViews>
    <sheetView showGridLines="0" view="pageBreakPreview" topLeftCell="A30" zoomScale="50" zoomScaleNormal="50" zoomScaleSheetLayoutView="50" zoomScalePageLayoutView="70" workbookViewId="0">
      <selection activeCell="C50" sqref="C50"/>
    </sheetView>
  </sheetViews>
  <sheetFormatPr defaultColWidth="9.140625" defaultRowHeight="12.75" x14ac:dyDescent="0.2"/>
  <cols>
    <col min="1" max="1" width="10.28515625" style="2" customWidth="1"/>
    <col min="2" max="2" width="11.42578125" style="2" bestFit="1" customWidth="1"/>
    <col min="3" max="4" width="11.42578125" style="16" customWidth="1"/>
    <col min="5" max="5" width="13.42578125" style="2" customWidth="1"/>
    <col min="6" max="6" width="27.42578125" style="2" bestFit="1" customWidth="1"/>
    <col min="7" max="7" width="31.7109375" style="2" bestFit="1" customWidth="1"/>
    <col min="8" max="8" width="11.7109375" style="16" customWidth="1"/>
    <col min="9" max="9" width="11.42578125" style="16" customWidth="1"/>
    <col min="10" max="10" width="28" style="2" bestFit="1" customWidth="1"/>
    <col min="11" max="11" width="31.7109375" style="1" bestFit="1" customWidth="1"/>
    <col min="12" max="12" width="12.5703125" style="16" bestFit="1" customWidth="1"/>
    <col min="13" max="13" width="11.7109375" style="16" customWidth="1"/>
    <col min="14" max="14" width="15.42578125" style="16" customWidth="1"/>
    <col min="15" max="15" width="15" style="71" customWidth="1"/>
    <col min="16" max="16" width="15" style="46" customWidth="1"/>
    <col min="17" max="17" width="20.5703125" style="77" customWidth="1"/>
    <col min="18" max="18" width="17" style="77" customWidth="1"/>
    <col min="19" max="16384" width="9.140625" style="2"/>
  </cols>
  <sheetData>
    <row r="1" spans="1:24" s="1" customFormat="1" ht="57" customHeight="1" x14ac:dyDescent="0.2">
      <c r="A1" s="2"/>
      <c r="B1" s="2"/>
      <c r="C1" s="16"/>
      <c r="D1" s="16"/>
      <c r="E1" s="2"/>
      <c r="F1" s="2"/>
      <c r="G1" s="2"/>
      <c r="H1" s="16"/>
      <c r="I1" s="16"/>
      <c r="J1" s="2"/>
      <c r="L1" s="16"/>
      <c r="M1" s="16"/>
      <c r="N1" s="16"/>
      <c r="O1" s="71"/>
      <c r="P1" s="46"/>
      <c r="Q1" s="77"/>
      <c r="R1" s="77"/>
    </row>
    <row r="2" spans="1:24" ht="30" customHeight="1" x14ac:dyDescent="0.2"/>
    <row r="3" spans="1:24" ht="55.5" customHeight="1" x14ac:dyDescent="0.2"/>
    <row r="4" spans="1:24" ht="54" customHeight="1" x14ac:dyDescent="0.2">
      <c r="A4" s="276" t="s">
        <v>241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18"/>
      <c r="T4" s="18"/>
      <c r="U4" s="18"/>
      <c r="V4" s="18"/>
      <c r="W4" s="18"/>
      <c r="X4" s="18"/>
    </row>
    <row r="5" spans="1:24" ht="12.75" hidden="1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18"/>
      <c r="T5" s="18"/>
      <c r="U5" s="18"/>
      <c r="V5" s="18"/>
      <c r="W5" s="18"/>
      <c r="X5" s="18"/>
    </row>
    <row r="6" spans="1:24" ht="24.75" customHeight="1" x14ac:dyDescent="0.2">
      <c r="A6" s="160"/>
      <c r="B6" s="160"/>
      <c r="C6" s="160" t="s">
        <v>140</v>
      </c>
      <c r="D6" s="182"/>
      <c r="E6" s="160"/>
      <c r="F6" s="160"/>
      <c r="G6" s="160"/>
      <c r="H6" s="144"/>
      <c r="I6" s="144"/>
      <c r="J6" s="144"/>
      <c r="K6" s="144"/>
      <c r="L6" s="144"/>
      <c r="M6" s="144"/>
      <c r="N6" s="144"/>
      <c r="O6" s="161"/>
      <c r="P6" s="162"/>
      <c r="Q6" s="163"/>
      <c r="R6" s="163"/>
      <c r="S6" s="18"/>
      <c r="T6" s="18"/>
      <c r="U6" s="18"/>
      <c r="V6" s="18"/>
      <c r="W6" s="18"/>
      <c r="X6" s="18"/>
    </row>
    <row r="7" spans="1:24" ht="35.1" customHeight="1" x14ac:dyDescent="0.2">
      <c r="A7" s="164" t="s">
        <v>40</v>
      </c>
      <c r="B7" s="164" t="s">
        <v>136</v>
      </c>
      <c r="C7" s="165" t="s">
        <v>144</v>
      </c>
      <c r="D7" s="165" t="s">
        <v>147</v>
      </c>
      <c r="E7" s="164" t="s">
        <v>41</v>
      </c>
      <c r="F7" s="164" t="s">
        <v>126</v>
      </c>
      <c r="G7" s="164" t="s">
        <v>35</v>
      </c>
      <c r="H7" s="165" t="s">
        <v>4</v>
      </c>
      <c r="I7" s="165" t="s">
        <v>41</v>
      </c>
      <c r="J7" s="164" t="s">
        <v>127</v>
      </c>
      <c r="K7" s="166" t="s">
        <v>35</v>
      </c>
      <c r="L7" s="165" t="s">
        <v>4</v>
      </c>
      <c r="M7" s="165" t="s">
        <v>36</v>
      </c>
      <c r="N7" s="165" t="s">
        <v>209</v>
      </c>
      <c r="O7" s="167" t="s">
        <v>37</v>
      </c>
      <c r="P7" s="168" t="s">
        <v>38</v>
      </c>
      <c r="Q7" s="169" t="s">
        <v>199</v>
      </c>
      <c r="R7" s="169" t="s">
        <v>206</v>
      </c>
      <c r="S7" s="17"/>
      <c r="T7" s="17"/>
      <c r="U7" s="17"/>
      <c r="V7" s="17"/>
      <c r="W7" s="17"/>
      <c r="X7" s="17"/>
    </row>
    <row r="8" spans="1:24" ht="35.1" customHeight="1" x14ac:dyDescent="0.2">
      <c r="A8" s="121">
        <v>3</v>
      </c>
      <c r="B8" s="121">
        <f>VLOOKUP($A8,'Trofeo Tito Neri'!$A$6:$S$373,2,0)</f>
        <v>3</v>
      </c>
      <c r="C8" s="269">
        <v>1</v>
      </c>
      <c r="D8" s="121">
        <f>VLOOKUP($A8,'Trofeo Tito Neri'!$A$6:$S$32,3,0)</f>
        <v>1</v>
      </c>
      <c r="E8" s="121" t="str">
        <f>VLOOKUP($A8,'Trofeo Tito Neri'!$A$6:$S$32,4,0)</f>
        <v>3G</v>
      </c>
      <c r="F8" s="129" t="str">
        <f>VLOOKUP($A8,'Trofeo Tito Neri'!$A$6:$S$32,5,0)</f>
        <v>Cipolletta Francesco</v>
      </c>
      <c r="G8" s="123" t="str">
        <f>VLOOKUP($A8,'Trofeo Tito Neri'!$A$6:$S$32,6,0)</f>
        <v>Promotech mg k vis</v>
      </c>
      <c r="H8" s="121" t="str">
        <f>VLOOKUP($A8,'Trofeo Tito Neri'!$A$6:$S$32,7,0)</f>
        <v>Fci</v>
      </c>
      <c r="I8" s="121" t="str">
        <f>VLOOKUP($A8,'Trofeo Tito Neri'!$A$6:$S$32,8,0)</f>
        <v>3R</v>
      </c>
      <c r="J8" s="129" t="str">
        <f>VLOOKUP($A8,'Trofeo Tito Neri'!$A$6:$S$32,9,0)</f>
        <v>Demiri Mikel</v>
      </c>
      <c r="K8" s="123" t="str">
        <f>VLOOKUP($A8,'Trofeo Tito Neri'!$A$6:$S$32,10,0)</f>
        <v>Promotech mg kvis</v>
      </c>
      <c r="L8" s="121" t="str">
        <f>VLOOKUP($A8,'Trofeo Tito Neri'!$A$6:$S$32,11,0)</f>
        <v>Fci</v>
      </c>
      <c r="M8" s="121" t="str">
        <f>VLOOKUP($A8,'Trofeo Tito Neri'!$A$6:$S$32,12,0)</f>
        <v>F1</v>
      </c>
      <c r="N8" s="125" t="str">
        <f>VLOOKUP($A8,'Trofeo Tito Neri'!$A$6:$S$32,13,0)</f>
        <v>TT</v>
      </c>
      <c r="O8" s="125">
        <f>VLOOKUP($A8,'Trofeo Tito Neri'!$A$6:$S$32,14,0)</f>
        <v>0.37916666666666665</v>
      </c>
      <c r="P8" s="210">
        <f>VLOOKUP($A8,'Trofeo Tito Neri'!$A$6:$S$32,15,0)</f>
        <v>1.5972222222222224E-2</v>
      </c>
      <c r="Q8" s="212">
        <f>P8-$P$8</f>
        <v>0</v>
      </c>
      <c r="R8" s="211">
        <f>VLOOKUP($A8,'Trofeo Tito Neri'!$A$6:$S$32,19,0)</f>
        <v>44.347826086956509</v>
      </c>
    </row>
    <row r="9" spans="1:24" ht="35.1" customHeight="1" x14ac:dyDescent="0.2">
      <c r="A9" s="121">
        <v>2</v>
      </c>
      <c r="B9" s="121">
        <f>VLOOKUP($A9,'Trofeo Tito Neri'!$A$6:$S$373,2,0)</f>
        <v>2</v>
      </c>
      <c r="C9" s="269">
        <v>2</v>
      </c>
      <c r="D9" s="121">
        <f>VLOOKUP($A9,'Trofeo Tito Neri'!$A$6:$S$32,3,0)</f>
        <v>8</v>
      </c>
      <c r="E9" s="121" t="str">
        <f>VLOOKUP($A9,'Trofeo Tito Neri'!$A$6:$S$32,4,0)</f>
        <v>2G</v>
      </c>
      <c r="F9" s="129" t="str">
        <f>VLOOKUP($A9,'Trofeo Tito Neri'!$A$6:$S$32,5,0)</f>
        <v>Cotroneo Daniele</v>
      </c>
      <c r="G9" s="123" t="str">
        <f>VLOOKUP($A9,'Trofeo Tito Neri'!$A$6:$S$32,6,0)</f>
        <v>A.s.d. Team Falaschi</v>
      </c>
      <c r="H9" s="121" t="str">
        <f>VLOOKUP($A9,'Trofeo Tito Neri'!$A$6:$S$32,7,0)</f>
        <v>Uisp</v>
      </c>
      <c r="I9" s="121" t="str">
        <f>VLOOKUP($A9,'Trofeo Tito Neri'!$A$6:$S$32,8,0)</f>
        <v>2R</v>
      </c>
      <c r="J9" s="129" t="str">
        <f>VLOOKUP($A9,'Trofeo Tito Neri'!$A$6:$S$32,9,0)</f>
        <v>De Santis Adrien</v>
      </c>
      <c r="K9" s="123" t="str">
        <f>VLOOKUP($A9,'Trofeo Tito Neri'!$A$6:$S$32,10,0)</f>
        <v>A.s.d. Team Falaschi</v>
      </c>
      <c r="L9" s="121" t="str">
        <f>VLOOKUP($A9,'Trofeo Tito Neri'!$A$6:$S$32,11,0)</f>
        <v>Uisp</v>
      </c>
      <c r="M9" s="121" t="str">
        <f>VLOOKUP($A9,'Trofeo Tito Neri'!$A$6:$S$32,12,0)</f>
        <v>F1</v>
      </c>
      <c r="N9" s="125" t="str">
        <f>VLOOKUP($A9,'Trofeo Tito Neri'!$A$6:$S$32,13,0)</f>
        <v>BDC</v>
      </c>
      <c r="O9" s="125">
        <f>VLOOKUP($A9,'Trofeo Tito Neri'!$A$6:$S$32,14,0)</f>
        <v>0.37708333333333333</v>
      </c>
      <c r="P9" s="210">
        <f>VLOOKUP($A9,'Trofeo Tito Neri'!$A$6:$S$32,15,0)</f>
        <v>1.7430555555555557E-2</v>
      </c>
      <c r="Q9" s="212">
        <f>P9-$P$8</f>
        <v>1.4583333333333323E-3</v>
      </c>
      <c r="R9" s="211">
        <f>VLOOKUP($A9,'Trofeo Tito Neri'!$A$6:$S$32,19,0)</f>
        <v>40.63745019920318</v>
      </c>
    </row>
    <row r="10" spans="1:24" ht="35.1" customHeight="1" x14ac:dyDescent="0.2">
      <c r="A10" s="121">
        <v>1</v>
      </c>
      <c r="B10" s="121">
        <f>VLOOKUP($A10,'Trofeo Tito Neri'!$A$6:$S$373,2,0)</f>
        <v>1</v>
      </c>
      <c r="C10" s="269">
        <v>3</v>
      </c>
      <c r="D10" s="121">
        <f>VLOOKUP($A10,'Trofeo Tito Neri'!$A$6:$S$32,3,0)</f>
        <v>11</v>
      </c>
      <c r="E10" s="121" t="str">
        <f>VLOOKUP($A10,'Trofeo Tito Neri'!$A$6:$S$32,4,0)</f>
        <v>1G</v>
      </c>
      <c r="F10" s="129" t="str">
        <f>VLOOKUP($A10,'Trofeo Tito Neri'!$A$6:$S$32,5,0)</f>
        <v>Papi Alessio</v>
      </c>
      <c r="G10" s="123" t="str">
        <f>VLOOKUP($A10,'Trofeo Tito Neri'!$A$6:$S$32,6,0)</f>
        <v>A.s.d. Team Falaschi</v>
      </c>
      <c r="H10" s="121" t="str">
        <f>VLOOKUP($A10,'Trofeo Tito Neri'!$A$6:$S$32,7,0)</f>
        <v>Uisp</v>
      </c>
      <c r="I10" s="121" t="str">
        <f>VLOOKUP($A10,'Trofeo Tito Neri'!$A$6:$S$32,8,0)</f>
        <v>1R</v>
      </c>
      <c r="J10" s="129" t="str">
        <f>VLOOKUP($A10,'Trofeo Tito Neri'!$A$6:$S$32,9,0)</f>
        <v>Bianchi davide</v>
      </c>
      <c r="K10" s="123" t="str">
        <f>VLOOKUP($A10,'Trofeo Tito Neri'!$A$6:$S$32,10,0)</f>
        <v>A.s.d. Team Falaschi</v>
      </c>
      <c r="L10" s="121" t="str">
        <f>VLOOKUP($A10,'Trofeo Tito Neri'!$A$6:$S$32,11,0)</f>
        <v>Uisp</v>
      </c>
      <c r="M10" s="121" t="str">
        <f>VLOOKUP($A10,'Trofeo Tito Neri'!$A$6:$S$32,12,0)</f>
        <v>F1</v>
      </c>
      <c r="N10" s="125" t="str">
        <f>VLOOKUP($A10,'Trofeo Tito Neri'!$A$6:$S$32,13,0)</f>
        <v>BDC</v>
      </c>
      <c r="O10" s="125">
        <f>VLOOKUP($A10,'Trofeo Tito Neri'!$A$6:$S$32,14,0)</f>
        <v>0.375</v>
      </c>
      <c r="P10" s="210">
        <f>VLOOKUP($A10,'Trofeo Tito Neri'!$A$6:$S$32,15,0)</f>
        <v>1.7766203703703704E-2</v>
      </c>
      <c r="Q10" s="212">
        <f>P10-$P$8</f>
        <v>1.7939814814814797E-3</v>
      </c>
      <c r="R10" s="211">
        <f>VLOOKUP($A10,'Trofeo Tito Neri'!$A$6:$S$32,19,0)</f>
        <v>39.869706840390876</v>
      </c>
    </row>
    <row r="11" spans="1:24" ht="35.1" customHeight="1" x14ac:dyDescent="0.2">
      <c r="A11" s="173"/>
      <c r="B11" s="174"/>
      <c r="C11" s="174"/>
      <c r="D11" s="174"/>
      <c r="E11" s="173"/>
      <c r="F11" s="175"/>
      <c r="G11" s="175"/>
      <c r="H11" s="173"/>
      <c r="I11" s="173"/>
      <c r="J11" s="175"/>
      <c r="K11" s="176"/>
      <c r="L11" s="173"/>
      <c r="M11" s="173"/>
      <c r="N11" s="177"/>
      <c r="O11" s="178"/>
      <c r="P11" s="179"/>
      <c r="Q11" s="180"/>
      <c r="R11" s="180"/>
    </row>
    <row r="12" spans="1:24" ht="35.1" customHeight="1" x14ac:dyDescent="0.2">
      <c r="A12" s="181"/>
      <c r="B12" s="182"/>
      <c r="C12" s="181" t="s">
        <v>141</v>
      </c>
      <c r="D12" s="182"/>
      <c r="E12" s="182"/>
      <c r="F12" s="160"/>
      <c r="G12" s="160"/>
      <c r="H12" s="144"/>
      <c r="I12" s="144"/>
      <c r="J12" s="144"/>
      <c r="K12" s="144"/>
      <c r="L12" s="144"/>
      <c r="M12" s="144"/>
      <c r="N12" s="144"/>
      <c r="O12" s="161"/>
      <c r="P12" s="162"/>
      <c r="Q12" s="163"/>
      <c r="R12" s="163"/>
    </row>
    <row r="13" spans="1:24" ht="35.1" customHeight="1" x14ac:dyDescent="0.2">
      <c r="A13" s="164" t="s">
        <v>40</v>
      </c>
      <c r="B13" s="164" t="s">
        <v>136</v>
      </c>
      <c r="C13" s="165" t="s">
        <v>144</v>
      </c>
      <c r="D13" s="165" t="s">
        <v>147</v>
      </c>
      <c r="E13" s="164" t="s">
        <v>41</v>
      </c>
      <c r="F13" s="164" t="s">
        <v>126</v>
      </c>
      <c r="G13" s="164" t="s">
        <v>35</v>
      </c>
      <c r="H13" s="165" t="s">
        <v>4</v>
      </c>
      <c r="I13" s="165" t="s">
        <v>41</v>
      </c>
      <c r="J13" s="164" t="s">
        <v>127</v>
      </c>
      <c r="K13" s="166" t="s">
        <v>35</v>
      </c>
      <c r="L13" s="165" t="s">
        <v>4</v>
      </c>
      <c r="M13" s="165" t="s">
        <v>36</v>
      </c>
      <c r="N13" s="165" t="s">
        <v>209</v>
      </c>
      <c r="O13" s="167" t="s">
        <v>37</v>
      </c>
      <c r="P13" s="168" t="s">
        <v>38</v>
      </c>
      <c r="Q13" s="169" t="s">
        <v>199</v>
      </c>
      <c r="R13" s="169" t="s">
        <v>206</v>
      </c>
    </row>
    <row r="14" spans="1:24" ht="35.1" customHeight="1" x14ac:dyDescent="0.2">
      <c r="A14" s="121">
        <v>5</v>
      </c>
      <c r="B14" s="121">
        <v>5</v>
      </c>
      <c r="C14" s="269">
        <v>1</v>
      </c>
      <c r="D14" s="121">
        <v>2</v>
      </c>
      <c r="E14" s="121" t="str">
        <f>VLOOKUP($A14,'Trofeo Tito Neri'!$A$6:$S$32,4,0)</f>
        <v>5G</v>
      </c>
      <c r="F14" s="129" t="str">
        <f>VLOOKUP($A14,'Trofeo Tito Neri'!$A$6:$S$32,5,0)</f>
        <v>Rumsas Raimondas</v>
      </c>
      <c r="G14" s="123" t="str">
        <f>VLOOKUP($A14,'Trofeo Tito Neri'!$A$6:$S$32,6,0)</f>
        <v>A.s.d. Team Falaschi</v>
      </c>
      <c r="H14" s="121" t="str">
        <f>VLOOKUP($A14,'Trofeo Tito Neri'!$A$6:$S$32,7,0)</f>
        <v>Uisp</v>
      </c>
      <c r="I14" s="121" t="str">
        <f>VLOOKUP($A14,'Trofeo Tito Neri'!$A$6:$S$32,8,0)</f>
        <v>5R</v>
      </c>
      <c r="J14" s="129" t="str">
        <f>VLOOKUP($A14,'Trofeo Tito Neri'!$A$6:$S$32,9,0)</f>
        <v>Giusti Daniele</v>
      </c>
      <c r="K14" s="123" t="str">
        <f>VLOOKUP($A14,'Trofeo Tito Neri'!$A$6:$S$32,10,0)</f>
        <v>Cicloteam San Ginese</v>
      </c>
      <c r="L14" s="121" t="str">
        <f>VLOOKUP($A14,'Trofeo Tito Neri'!$A$6:$S$32,11,0)</f>
        <v>Uisp</v>
      </c>
      <c r="M14" s="121" t="str">
        <f>VLOOKUP($A14,'Trofeo Tito Neri'!$A$6:$S$32,12,0)</f>
        <v>F2</v>
      </c>
      <c r="N14" s="125" t="str">
        <f>VLOOKUP($A14,'Trofeo Tito Neri'!$A$6:$S$32,13,0)</f>
        <v>TT</v>
      </c>
      <c r="O14" s="125">
        <f>VLOOKUP($A14,'Trofeo Tito Neri'!$A$6:$S$32,14,0)</f>
        <v>0.3833333333333333</v>
      </c>
      <c r="P14" s="210">
        <f>VLOOKUP($A14,'Trofeo Tito Neri'!$A$6:$S$32,15,0)</f>
        <v>1.6342592592592593E-2</v>
      </c>
      <c r="Q14" s="212">
        <f t="shared" ref="Q14:Q20" si="0">P14-$P$8</f>
        <v>3.7037037037036813E-4</v>
      </c>
      <c r="R14" s="211">
        <f>VLOOKUP($A14,'Trofeo Tito Neri'!$A$6:$S$32,19,0)</f>
        <v>43.342776203966004</v>
      </c>
    </row>
    <row r="15" spans="1:24" ht="35.1" customHeight="1" x14ac:dyDescent="0.2">
      <c r="A15" s="121">
        <v>6</v>
      </c>
      <c r="B15" s="121">
        <v>6</v>
      </c>
      <c r="C15" s="269">
        <v>2</v>
      </c>
      <c r="D15" s="121">
        <f>VLOOKUP($A15,'Trofeo Tito Neri'!$A$6:$S$32,3,0)</f>
        <v>3</v>
      </c>
      <c r="E15" s="121" t="str">
        <f>VLOOKUP($A15,'Trofeo Tito Neri'!$A$6:$S$32,4,0)</f>
        <v>6G</v>
      </c>
      <c r="F15" s="129" t="str">
        <f>VLOOKUP($A15,'Trofeo Tito Neri'!$A$6:$S$32,5,0)</f>
        <v>Serafini Valerio</v>
      </c>
      <c r="G15" s="123" t="str">
        <f>VLOOKUP($A15,'Trofeo Tito Neri'!$A$6:$S$32,6,0)</f>
        <v>A.s.d. Star Bike</v>
      </c>
      <c r="H15" s="121" t="str">
        <f>VLOOKUP($A15,'Trofeo Tito Neri'!$A$6:$S$32,7,0)</f>
        <v>Uisp</v>
      </c>
      <c r="I15" s="121" t="str">
        <f>VLOOKUP($A15,'Trofeo Tito Neri'!$A$6:$S$32,8,0)</f>
        <v>6R</v>
      </c>
      <c r="J15" s="129" t="str">
        <f>VLOOKUP($A15,'Trofeo Tito Neri'!$A$6:$S$32,9,0)</f>
        <v>Pulina Davide</v>
      </c>
      <c r="K15" s="123" t="str">
        <f>VLOOKUP($A15,'Trofeo Tito Neri'!$A$6:$S$32,10,0)</f>
        <v>A.s.d. Star Bike</v>
      </c>
      <c r="L15" s="121" t="str">
        <f>VLOOKUP($A15,'Trofeo Tito Neri'!$A$6:$S$32,11,0)</f>
        <v>Uisp</v>
      </c>
      <c r="M15" s="121" t="str">
        <f>VLOOKUP($A15,'Trofeo Tito Neri'!$A$6:$S$32,12,0)</f>
        <v>F2</v>
      </c>
      <c r="N15" s="125" t="str">
        <f>VLOOKUP($A15,'Trofeo Tito Neri'!$A$6:$S$32,13,0)</f>
        <v>TT</v>
      </c>
      <c r="O15" s="125">
        <f>VLOOKUP($A15,'Trofeo Tito Neri'!$A$6:$S$32,14,0)</f>
        <v>0.38541666666666663</v>
      </c>
      <c r="P15" s="210">
        <f>VLOOKUP($A15,'Trofeo Tito Neri'!$A$6:$S$32,15,0)</f>
        <v>1.6550925925925924E-2</v>
      </c>
      <c r="Q15" s="212">
        <f t="shared" si="0"/>
        <v>5.7870370370369933E-4</v>
      </c>
      <c r="R15" s="211">
        <f>VLOOKUP($A15,'Trofeo Tito Neri'!$A$6:$S$32,19,0)</f>
        <v>42.7972027972028</v>
      </c>
      <c r="S15" s="213"/>
    </row>
    <row r="16" spans="1:24" ht="35.1" customHeight="1" x14ac:dyDescent="0.2">
      <c r="A16" s="121">
        <v>9</v>
      </c>
      <c r="B16" s="121">
        <v>9</v>
      </c>
      <c r="C16" s="268">
        <v>3</v>
      </c>
      <c r="D16" s="121">
        <f>VLOOKUP($A16,'Trofeo Tito Neri'!$A$6:$S$32,3,0)</f>
        <v>4</v>
      </c>
      <c r="E16" s="121" t="str">
        <f>VLOOKUP($A16,'Trofeo Tito Neri'!$A$6:$S$32,4,0)</f>
        <v>9G</v>
      </c>
      <c r="F16" s="129" t="str">
        <f>VLOOKUP($A16,'Trofeo Tito Neri'!$A$6:$S$32,5,0)</f>
        <v xml:space="preserve">Trosino Franco </v>
      </c>
      <c r="G16" s="123" t="str">
        <f>VLOOKUP($A16,'Trofeo Tito Neri'!$A$6:$S$32,6,0)</f>
        <v xml:space="preserve">Bicisport Sanguinetti </v>
      </c>
      <c r="H16" s="121" t="str">
        <f>VLOOKUP($A16,'Trofeo Tito Neri'!$A$6:$S$32,7,0)</f>
        <v>Uisp</v>
      </c>
      <c r="I16" s="121" t="str">
        <f>VLOOKUP($A16,'Trofeo Tito Neri'!$A$6:$S$32,8,0)</f>
        <v>9R</v>
      </c>
      <c r="J16" s="129" t="str">
        <f>VLOOKUP($A16,'Trofeo Tito Neri'!$A$6:$S$32,9,0)</f>
        <v>Trosino Mirko</v>
      </c>
      <c r="K16" s="123" t="str">
        <f>VLOOKUP($A16,'Trofeo Tito Neri'!$A$6:$S$32,10,0)</f>
        <v xml:space="preserve">Bicisport Sanguinetti </v>
      </c>
      <c r="L16" s="121" t="str">
        <f>VLOOKUP($A16,'Trofeo Tito Neri'!$A$6:$S$32,11,0)</f>
        <v>Uisp</v>
      </c>
      <c r="M16" s="121" t="str">
        <f>VLOOKUP($A16,'Trofeo Tito Neri'!$A$6:$S$32,12,0)</f>
        <v>F2</v>
      </c>
      <c r="N16" s="125" t="str">
        <f>VLOOKUP($A16,'Trofeo Tito Neri'!$A$6:$S$32,13,0)</f>
        <v>BDC</v>
      </c>
      <c r="O16" s="125">
        <f>VLOOKUP($A16,'Trofeo Tito Neri'!$A$6:$S$32,14,0)</f>
        <v>0.40347222222222218</v>
      </c>
      <c r="P16" s="210">
        <f>VLOOKUP($A16,'Trofeo Tito Neri'!$A$6:$S$32,15,0)</f>
        <v>1.6921296296296299E-2</v>
      </c>
      <c r="Q16" s="212">
        <f t="shared" si="0"/>
        <v>9.490740740740744E-4</v>
      </c>
      <c r="R16" s="211">
        <f>VLOOKUP($A16,'Trofeo Tito Neri'!$A$6:$S$32,19,0)</f>
        <v>41.860465116279059</v>
      </c>
      <c r="S16" s="213"/>
    </row>
    <row r="17" spans="1:19" ht="35.1" customHeight="1" x14ac:dyDescent="0.2">
      <c r="A17" s="121">
        <v>4</v>
      </c>
      <c r="B17" s="121">
        <v>4</v>
      </c>
      <c r="C17" s="269">
        <v>4</v>
      </c>
      <c r="D17" s="121">
        <f>VLOOKUP($A17,'Trofeo Tito Neri'!$A$6:$S$32,3,0)</f>
        <v>7</v>
      </c>
      <c r="E17" s="121" t="str">
        <f>VLOOKUP($A17,'Trofeo Tito Neri'!$A$6:$S$32,4,0)</f>
        <v>4G</v>
      </c>
      <c r="F17" s="129" t="str">
        <f>VLOOKUP($A17,'Trofeo Tito Neri'!$A$6:$S$32,5,0)</f>
        <v>Fallavena Valerio</v>
      </c>
      <c r="G17" s="123" t="str">
        <f>VLOOKUP($A17,'Trofeo Tito Neri'!$A$6:$S$32,6,0)</f>
        <v>Team VF Group</v>
      </c>
      <c r="H17" s="121" t="str">
        <f>VLOOKUP($A17,'Trofeo Tito Neri'!$A$6:$S$32,7,0)</f>
        <v>Uisp</v>
      </c>
      <c r="I17" s="121" t="str">
        <f>VLOOKUP($A17,'Trofeo Tito Neri'!$A$6:$S$32,8,0)</f>
        <v>4R</v>
      </c>
      <c r="J17" s="129" t="str">
        <f>VLOOKUP($A17,'Trofeo Tito Neri'!$A$6:$S$32,9,0)</f>
        <v>Fucone Davide</v>
      </c>
      <c r="K17" s="123" t="str">
        <f>VLOOKUP($A17,'Trofeo Tito Neri'!$A$6:$S$32,10,0)</f>
        <v>Team Mentecorpo Cicli Drigani</v>
      </c>
      <c r="L17" s="121" t="str">
        <f>VLOOKUP($A17,'Trofeo Tito Neri'!$A$6:$S$32,11,0)</f>
        <v>Fci</v>
      </c>
      <c r="M17" s="121" t="str">
        <f>VLOOKUP($A17,'Trofeo Tito Neri'!$A$6:$S$32,12,0)</f>
        <v>F2</v>
      </c>
      <c r="N17" s="125" t="str">
        <f>VLOOKUP($A17,'Trofeo Tito Neri'!$A$6:$S$32,13,0)</f>
        <v>TT</v>
      </c>
      <c r="O17" s="125">
        <f>VLOOKUP($A17,'Trofeo Tito Neri'!$A$6:$S$32,14,0)</f>
        <v>0.38124999999999998</v>
      </c>
      <c r="P17" s="210">
        <f>VLOOKUP($A17,'Trofeo Tito Neri'!$A$6:$S$32,15,0)</f>
        <v>1.7326388888888888E-2</v>
      </c>
      <c r="Q17" s="212">
        <f t="shared" si="0"/>
        <v>1.3541666666666632E-3</v>
      </c>
      <c r="R17" s="211">
        <f>VLOOKUP($A17,'Trofeo Tito Neri'!$A$6:$S$32,19,0)</f>
        <v>40.881763527054112</v>
      </c>
      <c r="S17" s="213"/>
    </row>
    <row r="18" spans="1:19" ht="35.1" customHeight="1" x14ac:dyDescent="0.2">
      <c r="A18" s="121">
        <v>8</v>
      </c>
      <c r="B18" s="121">
        <v>8</v>
      </c>
      <c r="C18" s="269">
        <v>5</v>
      </c>
      <c r="D18" s="121">
        <v>10</v>
      </c>
      <c r="E18" s="121" t="s">
        <v>287</v>
      </c>
      <c r="F18" s="129" t="str">
        <f>VLOOKUP($A18,'Trofeo Tito Neri'!$A$6:$S$32,5,0)</f>
        <v xml:space="preserve">Grenzi Mauro </v>
      </c>
      <c r="G18" s="123" t="str">
        <f>VLOOKUP($A18,'Trofeo Tito Neri'!$A$6:$S$32,6,0)</f>
        <v xml:space="preserve">Team Hicary Factor </v>
      </c>
      <c r="H18" s="121" t="str">
        <f>VLOOKUP($A18,'Trofeo Tito Neri'!$A$6:$S$32,7,0)</f>
        <v>Acsi</v>
      </c>
      <c r="I18" s="121" t="str">
        <f>VLOOKUP($A18,'Trofeo Tito Neri'!$A$6:$S$32,8,0)</f>
        <v>8R</v>
      </c>
      <c r="J18" s="129" t="str">
        <f>VLOOKUP($A18,'Trofeo Tito Neri'!$A$6:$S$32,9,0)</f>
        <v xml:space="preserve">Serafini Massimiliano </v>
      </c>
      <c r="K18" s="123" t="str">
        <f>VLOOKUP($A18,'Trofeo Tito Neri'!$A$6:$S$32,10,0)</f>
        <v>Scs Bike Nonantola</v>
      </c>
      <c r="L18" s="121" t="str">
        <f>VLOOKUP($A18,'Trofeo Tito Neri'!$A$6:$S$32,11,0)</f>
        <v>Uisp</v>
      </c>
      <c r="M18" s="121" t="str">
        <f>VLOOKUP($A18,'Trofeo Tito Neri'!$A$6:$S$32,12,0)</f>
        <v>F2</v>
      </c>
      <c r="N18" s="125" t="str">
        <f>VLOOKUP($A18,'Trofeo Tito Neri'!$A$6:$S$32,13,0)</f>
        <v>TT</v>
      </c>
      <c r="O18" s="125">
        <f>VLOOKUP($A18,'Trofeo Tito Neri'!$A$6:$S$32,14,0)</f>
        <v>0.40138888888888885</v>
      </c>
      <c r="P18" s="210">
        <f>VLOOKUP($A18,'Trofeo Tito Neri'!$A$6:$S$32,15,0)</f>
        <v>1.7743055555555557E-2</v>
      </c>
      <c r="Q18" s="212">
        <f t="shared" si="0"/>
        <v>1.7708333333333326E-3</v>
      </c>
      <c r="R18" s="211">
        <f>VLOOKUP($A18,'Trofeo Tito Neri'!$A$6:$S$32,19,0)</f>
        <v>39.921722113502931</v>
      </c>
      <c r="S18" s="213"/>
    </row>
    <row r="19" spans="1:19" ht="35.1" customHeight="1" x14ac:dyDescent="0.2">
      <c r="A19" s="121">
        <v>10</v>
      </c>
      <c r="B19" s="121">
        <v>10</v>
      </c>
      <c r="C19" s="269">
        <v>6</v>
      </c>
      <c r="D19" s="121">
        <f>VLOOKUP($A19,'Trofeo Tito Neri'!$A$6:$S$32,3,0)</f>
        <v>15</v>
      </c>
      <c r="E19" s="121" t="str">
        <f>VLOOKUP($A19,'Trofeo Tito Neri'!$A$6:$S$32,4,0)</f>
        <v>10G</v>
      </c>
      <c r="F19" s="129" t="str">
        <f>VLOOKUP($A19,'Trofeo Tito Neri'!$A$6:$S$32,5,0)</f>
        <v>Saggini Gianluca</v>
      </c>
      <c r="G19" s="123" t="str">
        <f>VLOOKUP($A19,'Trofeo Tito Neri'!$A$6:$S$32,6,0)</f>
        <v>A.s.d. Star Bike</v>
      </c>
      <c r="H19" s="121" t="str">
        <f>VLOOKUP($A19,'Trofeo Tito Neri'!$A$6:$S$32,7,0)</f>
        <v>Uisp</v>
      </c>
      <c r="I19" s="121" t="str">
        <f>VLOOKUP($A19,'Trofeo Tito Neri'!$A$6:$S$32,8,0)</f>
        <v>10R</v>
      </c>
      <c r="J19" s="129" t="str">
        <f>VLOOKUP($A19,'Trofeo Tito Neri'!$A$6:$S$32,9,0)</f>
        <v>Vannelli Mose</v>
      </c>
      <c r="K19" s="123" t="str">
        <f>VLOOKUP($A19,'Trofeo Tito Neri'!$A$6:$S$32,10,0)</f>
        <v>A.s.d. Star Bike</v>
      </c>
      <c r="L19" s="121" t="str">
        <f>VLOOKUP($A19,'Trofeo Tito Neri'!$A$6:$S$32,11,0)</f>
        <v>Uisp</v>
      </c>
      <c r="M19" s="121" t="str">
        <f>VLOOKUP($A19,'Trofeo Tito Neri'!$A$6:$S$32,12,0)</f>
        <v>F2</v>
      </c>
      <c r="N19" s="125" t="str">
        <f>VLOOKUP($A19,'Trofeo Tito Neri'!$A$6:$S$32,13,0)</f>
        <v>BDC</v>
      </c>
      <c r="O19" s="125">
        <f>VLOOKUP($A19,'Trofeo Tito Neri'!$A$6:$S$32,14,0)</f>
        <v>0.4055555555555555</v>
      </c>
      <c r="P19" s="210">
        <f>VLOOKUP($A19,'Trofeo Tito Neri'!$A$6:$S$32,15,0)</f>
        <v>1.8252314814814815E-2</v>
      </c>
      <c r="Q19" s="212">
        <f t="shared" si="0"/>
        <v>2.2800925925925905E-3</v>
      </c>
      <c r="R19" s="211">
        <f>VLOOKUP($A19,'Trofeo Tito Neri'!$A$6:$S$32,19,0)</f>
        <v>38.807863031071655</v>
      </c>
      <c r="S19" s="213"/>
    </row>
    <row r="20" spans="1:19" ht="35.1" customHeight="1" x14ac:dyDescent="0.2">
      <c r="A20" s="121">
        <v>7</v>
      </c>
      <c r="B20" s="121">
        <f>VLOOKUP($A20,'Trofeo Tito Neri'!$A$6:$S$373,2,0)</f>
        <v>7</v>
      </c>
      <c r="C20" s="269">
        <v>7</v>
      </c>
      <c r="D20" s="121">
        <f>VLOOKUP($A20,'Trofeo Tito Neri'!$A$6:$S$32,3,0)</f>
        <v>27</v>
      </c>
      <c r="E20" s="121" t="str">
        <f>VLOOKUP($A20,'Trofeo Tito Neri'!$A$6:$S$32,4,0)</f>
        <v>7G</v>
      </c>
      <c r="F20" s="129" t="str">
        <f>VLOOKUP($A20,'Trofeo Tito Neri'!$A$6:$S$32,5,0)</f>
        <v>PignoneDavide</v>
      </c>
      <c r="G20" s="123" t="str">
        <f>VLOOKUP($A20,'Trofeo Tito Neri'!$A$6:$S$32,6,0)</f>
        <v xml:space="preserve">Team Bike Pancalieri </v>
      </c>
      <c r="H20" s="121" t="str">
        <f>VLOOKUP($A20,'Trofeo Tito Neri'!$A$6:$S$32,7,0)</f>
        <v>Acsi</v>
      </c>
      <c r="I20" s="121" t="str">
        <f>VLOOKUP($A20,'Trofeo Tito Neri'!$A$6:$S$32,8,0)</f>
        <v>7R</v>
      </c>
      <c r="J20" s="129" t="str">
        <f>VLOOKUP($A20,'Trofeo Tito Neri'!$A$6:$S$32,9,0)</f>
        <v>Ivan Peter Dell'Eva</v>
      </c>
      <c r="K20" s="123" t="str">
        <f>VLOOKUP($A20,'Trofeo Tito Neri'!$A$6:$S$32,10,0)</f>
        <v xml:space="preserve">A.s.d Team Executive </v>
      </c>
      <c r="L20" s="121" t="str">
        <f>VLOOKUP($A20,'Trofeo Tito Neri'!$A$6:$S$32,11,0)</f>
        <v>Acsi</v>
      </c>
      <c r="M20" s="121" t="str">
        <f>VLOOKUP($A20,'Trofeo Tito Neri'!$A$6:$S$32,12,0)</f>
        <v>F2</v>
      </c>
      <c r="N20" s="125" t="str">
        <f>VLOOKUP($A20,'Trofeo Tito Neri'!$A$6:$S$32,13,0)</f>
        <v>TT</v>
      </c>
      <c r="O20" s="125">
        <f>VLOOKUP($A20,'Trofeo Tito Neri'!$A$6:$S$32,14,0)</f>
        <v>0.39930555555555552</v>
      </c>
      <c r="P20" s="210">
        <f>VLOOKUP($A20,'Trofeo Tito Neri'!$A$6:$S$32,15,0)</f>
        <v>4.0972222222222222E-2</v>
      </c>
      <c r="Q20" s="212">
        <f t="shared" si="0"/>
        <v>2.4999999999999998E-2</v>
      </c>
      <c r="R20" s="211">
        <f>VLOOKUP($A20,'Trofeo Tito Neri'!$A$6:$S$32,19,0)</f>
        <v>17.288135593220339</v>
      </c>
      <c r="S20" s="213"/>
    </row>
    <row r="21" spans="1:19" ht="35.1" customHeight="1" x14ac:dyDescent="0.2">
      <c r="A21" s="173"/>
      <c r="B21" s="174"/>
      <c r="C21" s="174"/>
      <c r="D21" s="174"/>
      <c r="E21" s="173"/>
      <c r="F21" s="175"/>
      <c r="G21" s="175"/>
      <c r="H21" s="173"/>
      <c r="I21" s="173"/>
      <c r="J21" s="175"/>
      <c r="K21" s="176"/>
      <c r="L21" s="173"/>
      <c r="M21" s="173"/>
      <c r="N21" s="177"/>
      <c r="O21" s="178"/>
      <c r="P21" s="179"/>
      <c r="Q21" s="180"/>
      <c r="R21" s="180"/>
    </row>
    <row r="22" spans="1:19" ht="35.1" customHeight="1" x14ac:dyDescent="0.2">
      <c r="A22" s="181"/>
      <c r="B22" s="182"/>
      <c r="C22" s="181" t="s">
        <v>142</v>
      </c>
      <c r="D22" s="182"/>
      <c r="E22" s="182"/>
      <c r="F22" s="160"/>
      <c r="G22" s="160"/>
      <c r="H22" s="144"/>
      <c r="I22" s="144"/>
      <c r="J22" s="144"/>
      <c r="K22" s="144"/>
      <c r="L22" s="144"/>
      <c r="M22" s="144"/>
      <c r="N22" s="144"/>
      <c r="O22" s="161"/>
      <c r="P22" s="162"/>
      <c r="Q22" s="163"/>
      <c r="R22" s="163"/>
    </row>
    <row r="23" spans="1:19" ht="35.1" customHeight="1" x14ac:dyDescent="0.2">
      <c r="A23" s="164" t="s">
        <v>40</v>
      </c>
      <c r="B23" s="164" t="s">
        <v>136</v>
      </c>
      <c r="C23" s="165" t="s">
        <v>144</v>
      </c>
      <c r="D23" s="165" t="s">
        <v>147</v>
      </c>
      <c r="E23" s="164" t="s">
        <v>41</v>
      </c>
      <c r="F23" s="164" t="s">
        <v>126</v>
      </c>
      <c r="G23" s="164" t="s">
        <v>35</v>
      </c>
      <c r="H23" s="165" t="s">
        <v>4</v>
      </c>
      <c r="I23" s="165" t="s">
        <v>41</v>
      </c>
      <c r="J23" s="164" t="s">
        <v>127</v>
      </c>
      <c r="K23" s="166" t="s">
        <v>35</v>
      </c>
      <c r="L23" s="165" t="s">
        <v>4</v>
      </c>
      <c r="M23" s="165" t="s">
        <v>36</v>
      </c>
      <c r="N23" s="165" t="s">
        <v>209</v>
      </c>
      <c r="O23" s="167" t="s">
        <v>37</v>
      </c>
      <c r="P23" s="168" t="s">
        <v>38</v>
      </c>
      <c r="Q23" s="169" t="s">
        <v>199</v>
      </c>
      <c r="R23" s="169" t="s">
        <v>206</v>
      </c>
    </row>
    <row r="24" spans="1:19" ht="35.1" customHeight="1" x14ac:dyDescent="0.2">
      <c r="A24" s="121">
        <v>15</v>
      </c>
      <c r="B24" s="121">
        <f>VLOOKUP($A24,'Trofeo Tito Neri'!$A$6:$S$373,2,0)</f>
        <v>15</v>
      </c>
      <c r="C24" s="268">
        <v>1</v>
      </c>
      <c r="D24" s="121">
        <f>VLOOKUP($A24,'Trofeo Tito Neri'!$A$6:$S$32,3,0)</f>
        <v>5</v>
      </c>
      <c r="E24" s="121" t="str">
        <f>VLOOKUP($A24,'Trofeo Tito Neri'!$A$6:$S$32,4,0)</f>
        <v>15G</v>
      </c>
      <c r="F24" s="129" t="str">
        <f>VLOOKUP($A24,'Trofeo Tito Neri'!$A$6:$S$32,5,0)</f>
        <v>Masiani Nicola</v>
      </c>
      <c r="G24" s="123" t="str">
        <f>VLOOKUP($A24,'Trofeo Tito Neri'!$A$6:$S$32,6,0)</f>
        <v>Tredici Racing Club</v>
      </c>
      <c r="H24" s="121" t="str">
        <f>VLOOKUP($A24,'Trofeo Tito Neri'!$A$6:$S$32,7,0)</f>
        <v>Uisp</v>
      </c>
      <c r="I24" s="121" t="str">
        <f>VLOOKUP($A24,'Trofeo Tito Neri'!$A$6:$S$32,8,0)</f>
        <v>15R</v>
      </c>
      <c r="J24" s="129" t="str">
        <f>VLOOKUP($A24,'Trofeo Tito Neri'!$A$6:$S$32,9,0)</f>
        <v>Maggini Alessandro</v>
      </c>
      <c r="K24" s="123" t="str">
        <f>VLOOKUP($A24,'Trofeo Tito Neri'!$A$6:$S$32,10,0)</f>
        <v>Tredici Racing Club</v>
      </c>
      <c r="L24" s="121" t="str">
        <f>VLOOKUP($A24,'Trofeo Tito Neri'!$A$6:$S$32,11,0)</f>
        <v>Uisp</v>
      </c>
      <c r="M24" s="121" t="str">
        <f>VLOOKUP($A24,'Trofeo Tito Neri'!$A$6:$S$32,12,0)</f>
        <v>F3</v>
      </c>
      <c r="N24" s="125" t="str">
        <f>VLOOKUP($A24,'Trofeo Tito Neri'!$A$6:$S$32,13,0)</f>
        <v>TT</v>
      </c>
      <c r="O24" s="125">
        <f>VLOOKUP($A24,'Trofeo Tito Neri'!$A$6:$S$32,14,0)</f>
        <v>0.42430555555555549</v>
      </c>
      <c r="P24" s="210">
        <f>VLOOKUP($A24,'Trofeo Tito Neri'!$A$6:$S$32,15,0)</f>
        <v>1.6979166666666667E-2</v>
      </c>
      <c r="Q24" s="212">
        <f t="shared" ref="Q24:Q29" si="1">P24-$P$24</f>
        <v>0</v>
      </c>
      <c r="R24" s="211">
        <f>VLOOKUP($A24,'Trofeo Tito Neri'!$A$6:$S$32,19,0)</f>
        <v>41.717791411042938</v>
      </c>
    </row>
    <row r="25" spans="1:19" ht="35.1" customHeight="1" x14ac:dyDescent="0.2">
      <c r="A25" s="121">
        <v>13</v>
      </c>
      <c r="B25" s="121">
        <v>13</v>
      </c>
      <c r="C25" s="268">
        <v>2</v>
      </c>
      <c r="D25" s="121">
        <f>VLOOKUP($A25,'Trofeo Tito Neri'!$A$6:$S$32,3,0)</f>
        <v>9</v>
      </c>
      <c r="E25" s="121" t="str">
        <f>VLOOKUP($A25,'Trofeo Tito Neri'!$A$6:$S$32,4,0)</f>
        <v>13G</v>
      </c>
      <c r="F25" s="129" t="str">
        <f>VLOOKUP($A25,'Trofeo Tito Neri'!$A$6:$S$32,5,0)</f>
        <v>Freschi Alessio</v>
      </c>
      <c r="G25" s="123" t="str">
        <f>VLOOKUP($A25,'Trofeo Tito Neri'!$A$6:$S$32,6,0)</f>
        <v>G.S.Carli Salviano a.s.d.</v>
      </c>
      <c r="H25" s="121" t="str">
        <f>VLOOKUP($A25,'Trofeo Tito Neri'!$A$6:$S$32,7,0)</f>
        <v>Fci</v>
      </c>
      <c r="I25" s="121" t="str">
        <f>VLOOKUP($A25,'Trofeo Tito Neri'!$A$6:$S$32,8,0)</f>
        <v>13R</v>
      </c>
      <c r="J25" s="129" t="str">
        <f>VLOOKUP($A25,'Trofeo Tito Neri'!$A$6:$S$32,9,0)</f>
        <v>Freschi Alessandro</v>
      </c>
      <c r="K25" s="123" t="str">
        <f>VLOOKUP($A25,'Trofeo Tito Neri'!$A$6:$S$32,10,0)</f>
        <v>G.S.Carli Salviano a.s.d.</v>
      </c>
      <c r="L25" s="121" t="str">
        <f>VLOOKUP($A25,'Trofeo Tito Neri'!$A$6:$S$32,11,0)</f>
        <v>Fci</v>
      </c>
      <c r="M25" s="121" t="str">
        <f>VLOOKUP($A25,'Trofeo Tito Neri'!$A$6:$S$32,12,0)</f>
        <v>F3</v>
      </c>
      <c r="N25" s="125" t="str">
        <f>VLOOKUP($A25,'Trofeo Tito Neri'!$A$6:$S$32,13,0)</f>
        <v>TT</v>
      </c>
      <c r="O25" s="125">
        <f>VLOOKUP($A25,'Trofeo Tito Neri'!$A$6:$S$32,14,0)</f>
        <v>0.42013888888888884</v>
      </c>
      <c r="P25" s="210">
        <f>VLOOKUP($A25,'Trofeo Tito Neri'!$A$6:$S$32,15,0)</f>
        <v>1.7638888888888888E-2</v>
      </c>
      <c r="Q25" s="212">
        <f t="shared" si="1"/>
        <v>6.5972222222222127E-4</v>
      </c>
      <c r="R25" s="211">
        <f>VLOOKUP($A25,'Trofeo Tito Neri'!$A$6:$S$32,19,0)</f>
        <v>40.15748031496063</v>
      </c>
    </row>
    <row r="26" spans="1:19" ht="35.1" customHeight="1" x14ac:dyDescent="0.2">
      <c r="A26" s="121">
        <v>16</v>
      </c>
      <c r="B26" s="121">
        <v>16</v>
      </c>
      <c r="C26" s="268">
        <v>3</v>
      </c>
      <c r="D26" s="121">
        <f>VLOOKUP($A26,'Trofeo Tito Neri'!$A$6:$S$32,3,0)</f>
        <v>12</v>
      </c>
      <c r="E26" s="121" t="str">
        <f>VLOOKUP($A26,'Trofeo Tito Neri'!$A$6:$S$32,4,0)</f>
        <v>16G</v>
      </c>
      <c r="F26" s="129" t="str">
        <f>VLOOKUP($A26,'Trofeo Tito Neri'!$A$6:$S$32,5,0)</f>
        <v>Tucci Massimo</v>
      </c>
      <c r="G26" s="123" t="str">
        <f>VLOOKUP($A26,'Trofeo Tito Neri'!$A$6:$S$32,6,0)</f>
        <v>Cicloteam San Ginese</v>
      </c>
      <c r="H26" s="121" t="str">
        <f>VLOOKUP($A26,'Trofeo Tito Neri'!$A$6:$S$32,7,0)</f>
        <v>Uisp</v>
      </c>
      <c r="I26" s="121" t="str">
        <f>VLOOKUP($A26,'Trofeo Tito Neri'!$A$6:$S$32,8,0)</f>
        <v>16R</v>
      </c>
      <c r="J26" s="129" t="str">
        <f>VLOOKUP($A26,'Trofeo Tito Neri'!$A$6:$S$32,9,0)</f>
        <v>Tucci Mauro</v>
      </c>
      <c r="K26" s="123" t="str">
        <f>VLOOKUP($A26,'Trofeo Tito Neri'!$A$6:$S$32,10,0)</f>
        <v>Cicloteam San Ginese</v>
      </c>
      <c r="L26" s="121" t="str">
        <f>VLOOKUP($A26,'Trofeo Tito Neri'!$A$6:$S$32,11,0)</f>
        <v>Uisp</v>
      </c>
      <c r="M26" s="121" t="str">
        <f>VLOOKUP($A26,'Trofeo Tito Neri'!$A$6:$S$32,12,0)</f>
        <v>F3</v>
      </c>
      <c r="N26" s="125" t="str">
        <f>VLOOKUP($A26,'Trofeo Tito Neri'!$A$6:$S$32,13,0)</f>
        <v>TT</v>
      </c>
      <c r="O26" s="125">
        <f>VLOOKUP($A26,'Trofeo Tito Neri'!$A$6:$S$32,14,0)</f>
        <v>0.42638888888888882</v>
      </c>
      <c r="P26" s="210">
        <f>VLOOKUP($A26,'Trofeo Tito Neri'!$A$6:$S$32,15,0)</f>
        <v>1.7939814814814815E-2</v>
      </c>
      <c r="Q26" s="212">
        <f t="shared" si="1"/>
        <v>9.6064814814814797E-4</v>
      </c>
      <c r="R26" s="211">
        <f>VLOOKUP($A26,'Trofeo Tito Neri'!$A$6:$S$32,19,0)</f>
        <v>39.483870967741936</v>
      </c>
    </row>
    <row r="27" spans="1:19" ht="35.1" customHeight="1" x14ac:dyDescent="0.2">
      <c r="A27" s="121">
        <v>14</v>
      </c>
      <c r="B27" s="121">
        <v>14</v>
      </c>
      <c r="C27" s="268">
        <v>4</v>
      </c>
      <c r="D27" s="121">
        <f>VLOOKUP($A27,'Trofeo Tito Neri'!$A$6:$S$32,3,0)</f>
        <v>13</v>
      </c>
      <c r="E27" s="121" t="str">
        <f>VLOOKUP($A27,'Trofeo Tito Neri'!$A$6:$S$32,4,0)</f>
        <v>14G</v>
      </c>
      <c r="F27" s="129" t="str">
        <f>VLOOKUP($A27,'Trofeo Tito Neri'!$A$6:$S$32,5,0)</f>
        <v xml:space="preserve">Guarini Gabriele </v>
      </c>
      <c r="G27" s="123" t="str">
        <f>VLOOKUP($A27,'Trofeo Tito Neri'!$A$6:$S$32,6,0)</f>
        <v>New mt bike</v>
      </c>
      <c r="H27" s="121" t="str">
        <f>VLOOKUP($A27,'Trofeo Tito Neri'!$A$6:$S$32,7,0)</f>
        <v>Uisp</v>
      </c>
      <c r="I27" s="121" t="str">
        <f>VLOOKUP($A27,'Trofeo Tito Neri'!$A$6:$S$32,8,0)</f>
        <v>14R</v>
      </c>
      <c r="J27" s="129" t="str">
        <f>VLOOKUP($A27,'Trofeo Tito Neri'!$A$6:$S$32,9,0)</f>
        <v>Lushin Eduard</v>
      </c>
      <c r="K27" s="123" t="str">
        <f>VLOOKUP($A27,'Trofeo Tito Neri'!$A$6:$S$32,10,0)</f>
        <v xml:space="preserve">Bicisport Sanguinetti </v>
      </c>
      <c r="L27" s="121" t="str">
        <f>VLOOKUP($A27,'Trofeo Tito Neri'!$A$6:$S$32,11,0)</f>
        <v>Uisp</v>
      </c>
      <c r="M27" s="121" t="str">
        <f>VLOOKUP($A27,'Trofeo Tito Neri'!$A$6:$S$32,12,0)</f>
        <v>F3</v>
      </c>
      <c r="N27" s="125" t="str">
        <f>VLOOKUP($A27,'Trofeo Tito Neri'!$A$6:$S$32,13,0)</f>
        <v>TT</v>
      </c>
      <c r="O27" s="125">
        <f>VLOOKUP($A27,'Trofeo Tito Neri'!$A$6:$S$32,14,0)</f>
        <v>0.42222222222222217</v>
      </c>
      <c r="P27" s="210">
        <f>VLOOKUP($A27,'Trofeo Tito Neri'!$A$6:$S$32,15,0)</f>
        <v>1.7962962962962962E-2</v>
      </c>
      <c r="Q27" s="212">
        <f t="shared" si="1"/>
        <v>9.8379629629629511E-4</v>
      </c>
      <c r="R27" s="211">
        <f>VLOOKUP($A27,'Trofeo Tito Neri'!$A$6:$S$32,19,0)</f>
        <v>39.432989690721648</v>
      </c>
    </row>
    <row r="28" spans="1:19" ht="35.1" customHeight="1" x14ac:dyDescent="0.2">
      <c r="A28" s="121">
        <v>12</v>
      </c>
      <c r="B28" s="121">
        <v>12</v>
      </c>
      <c r="C28" s="268">
        <v>5</v>
      </c>
      <c r="D28" s="121">
        <f>VLOOKUP($A28,'Trofeo Tito Neri'!$A$6:$S$32,3,0)</f>
        <v>16</v>
      </c>
      <c r="E28" s="121" t="str">
        <f>VLOOKUP($A28,'Trofeo Tito Neri'!$A$6:$S$32,4,0)</f>
        <v>12G</v>
      </c>
      <c r="F28" s="129" t="str">
        <f>VLOOKUP($A28,'Trofeo Tito Neri'!$A$6:$S$32,5,0)</f>
        <v xml:space="preserve">Massimo Turchi </v>
      </c>
      <c r="G28" s="123" t="str">
        <f>VLOOKUP($A28,'Trofeo Tito Neri'!$A$6:$S$32,6,0)</f>
        <v>La Belle Equipe</v>
      </c>
      <c r="H28" s="121" t="str">
        <f>VLOOKUP($A28,'Trofeo Tito Neri'!$A$6:$S$32,7,0)</f>
        <v>Uisp</v>
      </c>
      <c r="I28" s="121" t="str">
        <f>VLOOKUP($A28,'Trofeo Tito Neri'!$A$6:$S$32,8,0)</f>
        <v>12R</v>
      </c>
      <c r="J28" s="129" t="str">
        <f>VLOOKUP($A28,'Trofeo Tito Neri'!$A$6:$S$32,9,0)</f>
        <v>Carlotti Mauro</v>
      </c>
      <c r="K28" s="123" t="str">
        <f>VLOOKUP($A28,'Trofeo Tito Neri'!$A$6:$S$32,10,0)</f>
        <v>La Belle Equipe</v>
      </c>
      <c r="L28" s="121" t="str">
        <f>VLOOKUP($A28,'Trofeo Tito Neri'!$A$6:$S$32,11,0)</f>
        <v>Uisp</v>
      </c>
      <c r="M28" s="121" t="str">
        <f>VLOOKUP($A28,'Trofeo Tito Neri'!$A$6:$S$32,12,0)</f>
        <v>F3</v>
      </c>
      <c r="N28" s="125" t="str">
        <f>VLOOKUP($A28,'Trofeo Tito Neri'!$A$6:$S$32,13,0)</f>
        <v>TT</v>
      </c>
      <c r="O28" s="125">
        <f>VLOOKUP($A28,'Trofeo Tito Neri'!$A$6:$S$32,14,0)</f>
        <v>0.40972222222222215</v>
      </c>
      <c r="P28" s="210">
        <f>VLOOKUP($A28,'Trofeo Tito Neri'!$A$6:$S$32,15,0)</f>
        <v>1.8275462962962962E-2</v>
      </c>
      <c r="Q28" s="212">
        <f t="shared" si="1"/>
        <v>1.2962962962962954E-3</v>
      </c>
      <c r="R28" s="211">
        <f>VLOOKUP($A28,'Trofeo Tito Neri'!$A$6:$S$32,19,0)</f>
        <v>38.758708043065234</v>
      </c>
    </row>
    <row r="29" spans="1:19" ht="35.1" customHeight="1" x14ac:dyDescent="0.2">
      <c r="A29" s="121">
        <v>11</v>
      </c>
      <c r="B29" s="121">
        <v>11</v>
      </c>
      <c r="C29" s="268">
        <v>6</v>
      </c>
      <c r="D29" s="121">
        <f>VLOOKUP($A29,'Trofeo Tito Neri'!$A$6:$S$32,3,0)</f>
        <v>23</v>
      </c>
      <c r="E29" s="121" t="str">
        <f>VLOOKUP($A29,'Trofeo Tito Neri'!$A$6:$S$32,4,0)</f>
        <v>11G</v>
      </c>
      <c r="F29" s="129" t="str">
        <f>VLOOKUP($A29,'Trofeo Tito Neri'!$A$6:$S$32,5,0)</f>
        <v>Lopes Siera Paco Massimiliano</v>
      </c>
      <c r="G29" s="123" t="str">
        <f>VLOOKUP($A29,'Trofeo Tito Neri'!$A$6:$S$32,6,0)</f>
        <v>C.S. Croce Verde Viareggio a.s.d.</v>
      </c>
      <c r="H29" s="121" t="str">
        <f>VLOOKUP($A29,'Trofeo Tito Neri'!$A$6:$S$32,7,0)</f>
        <v>Uisp</v>
      </c>
      <c r="I29" s="121" t="str">
        <f>VLOOKUP($A29,'Trofeo Tito Neri'!$A$6:$S$32,8,0)</f>
        <v>11R</v>
      </c>
      <c r="J29" s="129" t="str">
        <f>VLOOKUP($A29,'Trofeo Tito Neri'!$A$6:$S$32,9,0)</f>
        <v>Calascioni Stefano</v>
      </c>
      <c r="K29" s="123" t="str">
        <f>VLOOKUP($A29,'Trofeo Tito Neri'!$A$6:$S$32,10,0)</f>
        <v>C.S. Croce Verde Viareggio a.s.d.</v>
      </c>
      <c r="L29" s="121" t="str">
        <f>VLOOKUP($A29,'Trofeo Tito Neri'!$A$6:$S$32,11,0)</f>
        <v>Uisp</v>
      </c>
      <c r="M29" s="121" t="str">
        <f>VLOOKUP($A29,'Trofeo Tito Neri'!$A$6:$S$32,12,0)</f>
        <v>F3</v>
      </c>
      <c r="N29" s="125" t="str">
        <f>VLOOKUP($A29,'Trofeo Tito Neri'!$A$6:$S$32,13,0)</f>
        <v>BDC</v>
      </c>
      <c r="O29" s="125">
        <f>VLOOKUP($A29,'Trofeo Tito Neri'!$A$6:$S$32,14,0)</f>
        <v>0.40763888888888883</v>
      </c>
      <c r="P29" s="210">
        <f>VLOOKUP($A29,'Trofeo Tito Neri'!$A$6:$S$32,15,0)</f>
        <v>1.9386574074074073E-2</v>
      </c>
      <c r="Q29" s="212">
        <f t="shared" si="1"/>
        <v>2.4074074074074067E-3</v>
      </c>
      <c r="R29" s="211">
        <f>VLOOKUP($A29,'Trofeo Tito Neri'!$A$6:$S$32,19,0)</f>
        <v>36.537313432835823</v>
      </c>
    </row>
    <row r="30" spans="1:19" ht="35.1" customHeight="1" x14ac:dyDescent="0.2">
      <c r="A30" s="173"/>
      <c r="B30" s="174"/>
      <c r="C30" s="174"/>
      <c r="D30" s="174"/>
      <c r="E30" s="173"/>
      <c r="F30" s="175"/>
      <c r="G30" s="175"/>
      <c r="H30" s="173"/>
      <c r="I30" s="173"/>
      <c r="J30" s="175"/>
      <c r="K30" s="176"/>
      <c r="L30" s="173"/>
      <c r="M30" s="173"/>
      <c r="N30" s="177"/>
      <c r="O30" s="178"/>
      <c r="P30" s="179"/>
      <c r="Q30" s="180"/>
      <c r="R30" s="180"/>
    </row>
    <row r="31" spans="1:19" ht="35.1" customHeight="1" x14ac:dyDescent="0.2">
      <c r="A31" s="181"/>
      <c r="B31" s="182"/>
      <c r="C31" s="181" t="s">
        <v>143</v>
      </c>
      <c r="D31" s="182"/>
      <c r="E31" s="182"/>
      <c r="F31" s="160"/>
      <c r="G31" s="160"/>
      <c r="H31" s="144"/>
      <c r="I31" s="144"/>
      <c r="J31" s="144"/>
      <c r="K31" s="144"/>
      <c r="L31" s="144"/>
      <c r="M31" s="144"/>
      <c r="N31" s="144"/>
      <c r="O31" s="161"/>
      <c r="P31" s="162"/>
      <c r="Q31" s="163"/>
      <c r="R31" s="163"/>
    </row>
    <row r="32" spans="1:19" ht="35.1" customHeight="1" x14ac:dyDescent="0.2">
      <c r="A32" s="164" t="s">
        <v>40</v>
      </c>
      <c r="B32" s="164" t="s">
        <v>136</v>
      </c>
      <c r="C32" s="165" t="s">
        <v>144</v>
      </c>
      <c r="D32" s="165" t="s">
        <v>147</v>
      </c>
      <c r="E32" s="164" t="s">
        <v>41</v>
      </c>
      <c r="F32" s="164" t="s">
        <v>126</v>
      </c>
      <c r="G32" s="164" t="s">
        <v>35</v>
      </c>
      <c r="H32" s="165" t="s">
        <v>4</v>
      </c>
      <c r="I32" s="165" t="s">
        <v>41</v>
      </c>
      <c r="J32" s="164" t="s">
        <v>127</v>
      </c>
      <c r="K32" s="166" t="s">
        <v>35</v>
      </c>
      <c r="L32" s="165" t="s">
        <v>4</v>
      </c>
      <c r="M32" s="165" t="s">
        <v>36</v>
      </c>
      <c r="N32" s="165" t="s">
        <v>209</v>
      </c>
      <c r="O32" s="167" t="s">
        <v>37</v>
      </c>
      <c r="P32" s="168" t="s">
        <v>38</v>
      </c>
      <c r="Q32" s="169" t="s">
        <v>199</v>
      </c>
      <c r="R32" s="169" t="s">
        <v>206</v>
      </c>
    </row>
    <row r="33" spans="1:18" ht="35.1" customHeight="1" x14ac:dyDescent="0.2">
      <c r="A33" s="121">
        <v>18</v>
      </c>
      <c r="B33" s="121">
        <v>18</v>
      </c>
      <c r="C33" s="268">
        <v>1</v>
      </c>
      <c r="D33" s="121">
        <f>VLOOKUP($A33,'Trofeo Tito Neri'!$A$6:$S$32,3,0)</f>
        <v>19</v>
      </c>
      <c r="E33" s="121" t="str">
        <f>VLOOKUP($A33,'Trofeo Tito Neri'!$A$6:$S$32,4,0)</f>
        <v>18G</v>
      </c>
      <c r="F33" s="129" t="str">
        <f>VLOOKUP($A33,'Trofeo Tito Neri'!$A$6:$S$32,5,0)</f>
        <v>Greco Stefano</v>
      </c>
      <c r="G33" s="123" t="str">
        <f>VLOOKUP($A33,'Trofeo Tito Neri'!$A$6:$S$32,6,0)</f>
        <v>Gruppo Crosa Bike</v>
      </c>
      <c r="H33" s="121" t="str">
        <f>VLOOKUP($A33,'Trofeo Tito Neri'!$A$6:$S$32,7,0)</f>
        <v>Uisp</v>
      </c>
      <c r="I33" s="121" t="str">
        <f>VLOOKUP($A33,'Trofeo Tito Neri'!$A$6:$S$32,8,0)</f>
        <v>18R</v>
      </c>
      <c r="J33" s="129" t="str">
        <f>VLOOKUP($A33,'Trofeo Tito Neri'!$A$6:$S$32,9,0)</f>
        <v>Oliviero Lorenzi</v>
      </c>
      <c r="K33" s="123" t="str">
        <f>VLOOKUP($A33,'Trofeo Tito Neri'!$A$6:$S$32,10,0)</f>
        <v>Gruppo Crosa Bike</v>
      </c>
      <c r="L33" s="121" t="str">
        <f>VLOOKUP($A33,'Trofeo Tito Neri'!$A$6:$S$32,11,0)</f>
        <v>Uisp</v>
      </c>
      <c r="M33" s="121" t="str">
        <f>VLOOKUP($A33,'Trofeo Tito Neri'!$A$6:$S$32,12,0)</f>
        <v>F4</v>
      </c>
      <c r="N33" s="125" t="str">
        <f>VLOOKUP($A33,'Trofeo Tito Neri'!$A$6:$S$32,13,0)</f>
        <v>TT</v>
      </c>
      <c r="O33" s="125">
        <f>VLOOKUP($A33,'Trofeo Tito Neri'!$A$6:$S$32,14,0)</f>
        <v>0.43055555555555558</v>
      </c>
      <c r="P33" s="210">
        <f>VLOOKUP($A33,'Trofeo Tito Neri'!$A$6:$S$32,15,0)</f>
        <v>1.8587962962962962E-2</v>
      </c>
      <c r="Q33" s="212">
        <f>P33-$P$33</f>
        <v>0</v>
      </c>
      <c r="R33" s="211">
        <f>VLOOKUP($A33,'Trofeo Tito Neri'!$A$6:$S$32,19,0)</f>
        <v>38.107098381070983</v>
      </c>
    </row>
    <row r="34" spans="1:18" ht="35.1" customHeight="1" x14ac:dyDescent="0.2">
      <c r="A34" s="121">
        <v>17</v>
      </c>
      <c r="B34" s="121">
        <v>17</v>
      </c>
      <c r="C34" s="268">
        <v>2</v>
      </c>
      <c r="D34" s="121">
        <f>VLOOKUP($A34,'Trofeo Tito Neri'!$A$6:$S$32,3,0)</f>
        <v>22</v>
      </c>
      <c r="E34" s="121" t="str">
        <f>VLOOKUP($A34,'Trofeo Tito Neri'!$A$6:$S$32,4,0)</f>
        <v>17G</v>
      </c>
      <c r="F34" s="129" t="str">
        <f>VLOOKUP($A34,'Trofeo Tito Neri'!$A$6:$S$32,5,0)</f>
        <v xml:space="preserve">Dalle Mura Attilio </v>
      </c>
      <c r="G34" s="123" t="str">
        <f>VLOOKUP($A34,'Trofeo Tito Neri'!$A$6:$S$32,6,0)</f>
        <v>Gs Quercia</v>
      </c>
      <c r="H34" s="121" t="str">
        <f>VLOOKUP($A34,'Trofeo Tito Neri'!$A$6:$S$32,7,0)</f>
        <v>Uisp</v>
      </c>
      <c r="I34" s="121" t="str">
        <f>VLOOKUP($A34,'Trofeo Tito Neri'!$A$6:$S$32,8,0)</f>
        <v>17R</v>
      </c>
      <c r="J34" s="129" t="str">
        <f>VLOOKUP($A34,'Trofeo Tito Neri'!$A$6:$S$32,9,0)</f>
        <v>Fondelli Daniele</v>
      </c>
      <c r="K34" s="123" t="str">
        <f>VLOOKUP($A34,'Trofeo Tito Neri'!$A$6:$S$32,10,0)</f>
        <v>Cicli Puccinelli</v>
      </c>
      <c r="L34" s="121" t="str">
        <f>VLOOKUP($A34,'Trofeo Tito Neri'!$A$6:$S$32,11,0)</f>
        <v>Uisp</v>
      </c>
      <c r="M34" s="121" t="str">
        <f>VLOOKUP($A34,'Trofeo Tito Neri'!$A$6:$S$32,12,0)</f>
        <v>F4</v>
      </c>
      <c r="N34" s="125" t="str">
        <f>VLOOKUP($A34,'Trofeo Tito Neri'!$A$6:$S$32,13,0)</f>
        <v>BDC</v>
      </c>
      <c r="O34" s="125">
        <f>VLOOKUP($A34,'Trofeo Tito Neri'!$A$6:$S$32,14,0)</f>
        <v>0.4284722222222222</v>
      </c>
      <c r="P34" s="210">
        <f>VLOOKUP($A34,'Trofeo Tito Neri'!$A$6:$S$32,15,0)</f>
        <v>1.9212962962962963E-2</v>
      </c>
      <c r="Q34" s="212">
        <f>P34-$P$33</f>
        <v>6.2500000000000056E-4</v>
      </c>
      <c r="R34" s="211">
        <f>VLOOKUP($A34,'Trofeo Tito Neri'!$A$6:$S$32,19,0)</f>
        <v>36.867469879518069</v>
      </c>
    </row>
    <row r="35" spans="1:18" ht="35.1" customHeight="1" x14ac:dyDescent="0.2">
      <c r="A35" s="173"/>
      <c r="B35" s="173"/>
      <c r="C35" s="173"/>
      <c r="D35" s="173"/>
      <c r="E35" s="173"/>
      <c r="F35" s="176"/>
      <c r="G35" s="176"/>
      <c r="H35" s="173"/>
      <c r="I35" s="173"/>
      <c r="J35" s="176"/>
      <c r="K35" s="176"/>
      <c r="L35" s="173"/>
      <c r="M35" s="173"/>
      <c r="N35" s="177"/>
      <c r="O35" s="195"/>
      <c r="P35" s="179"/>
      <c r="Q35" s="173"/>
      <c r="R35" s="177"/>
    </row>
    <row r="36" spans="1:18" ht="35.1" customHeight="1" x14ac:dyDescent="0.25">
      <c r="A36" s="183"/>
      <c r="B36" s="183"/>
      <c r="C36" s="183"/>
      <c r="D36" s="183"/>
      <c r="E36" s="183"/>
      <c r="F36" s="184"/>
      <c r="G36" s="184"/>
      <c r="H36" s="183"/>
      <c r="I36" s="183"/>
      <c r="J36" s="184"/>
      <c r="K36" s="185"/>
      <c r="L36" s="183"/>
      <c r="M36" s="183"/>
      <c r="N36" s="177"/>
      <c r="O36" s="186"/>
      <c r="P36" s="187"/>
      <c r="Q36" s="188"/>
      <c r="R36" s="188"/>
    </row>
    <row r="37" spans="1:18" ht="35.1" customHeight="1" x14ac:dyDescent="0.2">
      <c r="A37" s="181"/>
      <c r="B37" s="182"/>
      <c r="C37" s="181" t="s">
        <v>161</v>
      </c>
      <c r="D37" s="182"/>
      <c r="E37" s="182"/>
      <c r="F37" s="160"/>
      <c r="G37" s="160"/>
      <c r="H37" s="144"/>
      <c r="I37" s="144"/>
      <c r="J37" s="144"/>
      <c r="K37" s="144"/>
      <c r="L37" s="144"/>
      <c r="M37" s="144"/>
      <c r="N37" s="189"/>
      <c r="O37" s="161"/>
      <c r="P37" s="162"/>
      <c r="Q37" s="163"/>
      <c r="R37" s="163"/>
    </row>
    <row r="38" spans="1:18" ht="35.1" customHeight="1" x14ac:dyDescent="0.2">
      <c r="A38" s="164" t="s">
        <v>40</v>
      </c>
      <c r="B38" s="164" t="s">
        <v>136</v>
      </c>
      <c r="C38" s="165" t="s">
        <v>144</v>
      </c>
      <c r="D38" s="165" t="s">
        <v>147</v>
      </c>
      <c r="E38" s="164" t="s">
        <v>41</v>
      </c>
      <c r="F38" s="164" t="s">
        <v>126</v>
      </c>
      <c r="G38" s="164" t="s">
        <v>35</v>
      </c>
      <c r="H38" s="165" t="s">
        <v>4</v>
      </c>
      <c r="I38" s="165" t="s">
        <v>41</v>
      </c>
      <c r="J38" s="164" t="s">
        <v>127</v>
      </c>
      <c r="K38" s="166" t="s">
        <v>35</v>
      </c>
      <c r="L38" s="165" t="s">
        <v>4</v>
      </c>
      <c r="M38" s="165" t="s">
        <v>36</v>
      </c>
      <c r="N38" s="165" t="s">
        <v>209</v>
      </c>
      <c r="O38" s="167" t="s">
        <v>37</v>
      </c>
      <c r="P38" s="168" t="s">
        <v>38</v>
      </c>
      <c r="Q38" s="169" t="s">
        <v>199</v>
      </c>
      <c r="R38" s="169" t="s">
        <v>206</v>
      </c>
    </row>
    <row r="39" spans="1:18" ht="35.1" customHeight="1" x14ac:dyDescent="0.2">
      <c r="A39" s="121">
        <v>24</v>
      </c>
      <c r="B39" s="121">
        <v>24</v>
      </c>
      <c r="C39" s="268">
        <v>1</v>
      </c>
      <c r="D39" s="121">
        <f>VLOOKUP($A39,'Trofeo Tito Neri'!$A$6:$S$32,3,0)</f>
        <v>6</v>
      </c>
      <c r="E39" s="121" t="str">
        <f>VLOOKUP($A39,'Trofeo Tito Neri'!$A$6:$S$32,4,0)</f>
        <v>24G</v>
      </c>
      <c r="F39" s="129" t="str">
        <f>VLOOKUP($A39,'Trofeo Tito Neri'!$A$6:$S$32,5,0)</f>
        <v>Giusti Daniele</v>
      </c>
      <c r="G39" s="123" t="str">
        <f>VLOOKUP($A39,'Trofeo Tito Neri'!$A$6:$S$32,6,0)</f>
        <v>Cicloteam San Ginese</v>
      </c>
      <c r="H39" s="121" t="str">
        <f>VLOOKUP($A39,'Trofeo Tito Neri'!$A$6:$S$32,7,0)</f>
        <v>Uisp</v>
      </c>
      <c r="I39" s="121" t="str">
        <f>VLOOKUP($A39,'Trofeo Tito Neri'!$A$6:$S$32,8,0)</f>
        <v>24R</v>
      </c>
      <c r="J39" s="129" t="str">
        <f>VLOOKUP($A39,'Trofeo Tito Neri'!$A$6:$S$32,9,0)</f>
        <v>Federigi Elisa</v>
      </c>
      <c r="K39" s="123" t="str">
        <f>VLOOKUP($A39,'Trofeo Tito Neri'!$A$6:$S$32,10,0)</f>
        <v>Cicloteam San Ginese</v>
      </c>
      <c r="L39" s="121" t="str">
        <f>VLOOKUP($A39,'Trofeo Tito Neri'!$A$6:$S$32,11,0)</f>
        <v>Uisp</v>
      </c>
      <c r="M39" s="124" t="str">
        <f>VLOOKUP($A39,'Trofeo Tito Neri'!$A$6:$S$32,12,0)</f>
        <v>Lei &amp; Lui</v>
      </c>
      <c r="N39" s="125" t="str">
        <f>VLOOKUP($A39,'Trofeo Tito Neri'!$A$6:$S$32,13,0)</f>
        <v>TT</v>
      </c>
      <c r="O39" s="125">
        <f>VLOOKUP($A39,'Trofeo Tito Neri'!$A$6:$S$32,14,0)</f>
        <v>0.4499999999999999</v>
      </c>
      <c r="P39" s="210">
        <f>VLOOKUP($A39,'Trofeo Tito Neri'!$A$6:$S$32,15,0)</f>
        <v>1.7291666666666667E-2</v>
      </c>
      <c r="Q39" s="212">
        <f t="shared" ref="Q39:Q45" si="2">P39-$P$39</f>
        <v>0</v>
      </c>
      <c r="R39" s="211">
        <f>VLOOKUP($A39,'Trofeo Tito Neri'!$A$6:$S$32,19,0)</f>
        <v>40.963855421686745</v>
      </c>
    </row>
    <row r="40" spans="1:18" ht="35.1" customHeight="1" x14ac:dyDescent="0.2">
      <c r="A40" s="121">
        <v>19</v>
      </c>
      <c r="B40" s="121">
        <v>19</v>
      </c>
      <c r="C40" s="269">
        <v>2</v>
      </c>
      <c r="D40" s="121">
        <f>VLOOKUP($A40,'Trofeo Tito Neri'!$A$6:$S$32,3,0)</f>
        <v>14</v>
      </c>
      <c r="E40" s="121" t="str">
        <f>VLOOKUP($A40,'Trofeo Tito Neri'!$A$6:$S$32,4,0)</f>
        <v>19G</v>
      </c>
      <c r="F40" s="129" t="str">
        <f>VLOOKUP($A40,'Trofeo Tito Neri'!$A$6:$S$32,5,0)</f>
        <v>Banti Francesco</v>
      </c>
      <c r="G40" s="123" t="str">
        <f>VLOOKUP($A40,'Trofeo Tito Neri'!$A$6:$S$32,6,0)</f>
        <v>Team Zerosei</v>
      </c>
      <c r="H40" s="121" t="str">
        <f>VLOOKUP($A40,'Trofeo Tito Neri'!$A$6:$S$32,7,0)</f>
        <v>Uisp</v>
      </c>
      <c r="I40" s="121" t="str">
        <f>VLOOKUP($A40,'Trofeo Tito Neri'!$A$6:$S$32,8,0)</f>
        <v>19R</v>
      </c>
      <c r="J40" s="129" t="str">
        <f>VLOOKUP($A40,'Trofeo Tito Neri'!$A$6:$S$32,9,0)</f>
        <v>Sichi Kelly</v>
      </c>
      <c r="K40" s="123" t="str">
        <f>VLOOKUP($A40,'Trofeo Tito Neri'!$A$6:$S$32,10,0)</f>
        <v>Team Zerosei</v>
      </c>
      <c r="L40" s="121" t="str">
        <f>VLOOKUP($A40,'Trofeo Tito Neri'!$A$6:$S$32,11,0)</f>
        <v>Uisp</v>
      </c>
      <c r="M40" s="124" t="str">
        <f>VLOOKUP($A40,'Trofeo Tito Neri'!$A$6:$S$32,12,0)</f>
        <v>Lei &amp; Lui</v>
      </c>
      <c r="N40" s="125" t="str">
        <f>VLOOKUP($A40,'Trofeo Tito Neri'!$A$6:$S$32,13,0)</f>
        <v>TT</v>
      </c>
      <c r="O40" s="125">
        <f>VLOOKUP($A40,'Trofeo Tito Neri'!$A$6:$S$32,14,0)</f>
        <v>0.43958333333333327</v>
      </c>
      <c r="P40" s="210">
        <f>VLOOKUP($A40,'Trofeo Tito Neri'!$A$6:$S$32,15,0)</f>
        <v>1.7962962962962962E-2</v>
      </c>
      <c r="Q40" s="212">
        <f t="shared" si="2"/>
        <v>6.7129629629629484E-4</v>
      </c>
      <c r="R40" s="211">
        <f>VLOOKUP($A40,'Trofeo Tito Neri'!$A$6:$S$32,19,0)</f>
        <v>39.432989690721648</v>
      </c>
    </row>
    <row r="41" spans="1:18" ht="35.1" customHeight="1" x14ac:dyDescent="0.2">
      <c r="A41" s="121">
        <v>20</v>
      </c>
      <c r="B41" s="121">
        <v>20</v>
      </c>
      <c r="C41" s="269">
        <v>3</v>
      </c>
      <c r="D41" s="121">
        <f>VLOOKUP($A41,'Trofeo Tito Neri'!$A$6:$S$32,3,0)</f>
        <v>17</v>
      </c>
      <c r="E41" s="121" t="str">
        <f>VLOOKUP($A41,'Trofeo Tito Neri'!$A$6:$S$32,4,0)</f>
        <v>20G</v>
      </c>
      <c r="F41" s="129" t="str">
        <f>VLOOKUP($A41,'Trofeo Tito Neri'!$A$6:$S$32,5,0)</f>
        <v>Ruggeri Federica</v>
      </c>
      <c r="G41" s="123" t="str">
        <f>VLOOKUP($A41,'Trofeo Tito Neri'!$A$6:$S$32,6,0)</f>
        <v>A.s.d. G.S. Sportissimo</v>
      </c>
      <c r="H41" s="121" t="str">
        <f>VLOOKUP($A41,'Trofeo Tito Neri'!$A$6:$S$32,7,0)</f>
        <v>Acsi</v>
      </c>
      <c r="I41" s="121" t="str">
        <f>VLOOKUP($A41,'Trofeo Tito Neri'!$A$6:$S$32,8,0)</f>
        <v>20R</v>
      </c>
      <c r="J41" s="129" t="str">
        <f>VLOOKUP($A41,'Trofeo Tito Neri'!$A$6:$S$32,9,0)</f>
        <v>Mai Maurizio</v>
      </c>
      <c r="K41" s="123" t="str">
        <f>VLOOKUP($A41,'Trofeo Tito Neri'!$A$6:$S$32,10,0)</f>
        <v>Ssd Team Stecchetti-Jollywear s.r.l.</v>
      </c>
      <c r="L41" s="121" t="str">
        <f>VLOOKUP($A41,'Trofeo Tito Neri'!$A$6:$S$32,11,0)</f>
        <v>Acsi</v>
      </c>
      <c r="M41" s="124" t="str">
        <f>VLOOKUP($A41,'Trofeo Tito Neri'!$A$6:$S$32,12,0)</f>
        <v>Lei &amp; Lui</v>
      </c>
      <c r="N41" s="125" t="str">
        <f>VLOOKUP($A41,'Trofeo Tito Neri'!$A$6:$S$32,13,0)</f>
        <v>TT</v>
      </c>
      <c r="O41" s="125">
        <f>VLOOKUP($A41,'Trofeo Tito Neri'!$A$6:$S$32,14,0)</f>
        <v>0.4416666666666666</v>
      </c>
      <c r="P41" s="210">
        <f>VLOOKUP($A41,'Trofeo Tito Neri'!$A$6:$S$32,15,0)</f>
        <v>1.8356481481481481E-2</v>
      </c>
      <c r="Q41" s="212">
        <f t="shared" si="2"/>
        <v>1.0648148148148136E-3</v>
      </c>
      <c r="R41" s="211">
        <f>VLOOKUP($A41,'Trofeo Tito Neri'!$A$6:$S$32,19,0)</f>
        <v>38.587641866330394</v>
      </c>
    </row>
    <row r="42" spans="1:18" ht="35.1" customHeight="1" x14ac:dyDescent="0.2">
      <c r="A42" s="121">
        <v>22</v>
      </c>
      <c r="B42" s="121">
        <f>VLOOKUP($A42,'Trofeo Tito Neri'!$A$6:$S$373,2,0)</f>
        <v>22</v>
      </c>
      <c r="C42" s="269">
        <v>4</v>
      </c>
      <c r="D42" s="121">
        <f>VLOOKUP($A42,'Trofeo Tito Neri'!$A$6:$S$32,3,0)</f>
        <v>18</v>
      </c>
      <c r="E42" s="121" t="str">
        <f>VLOOKUP($A42,'Trofeo Tito Neri'!$A$6:$S$32,4,0)</f>
        <v>22G</v>
      </c>
      <c r="F42" s="129" t="str">
        <f>VLOOKUP($A42,'Trofeo Tito Neri'!$A$6:$S$32,5,0)</f>
        <v>Rosati Ilaria</v>
      </c>
      <c r="G42" s="123" t="str">
        <f>VLOOKUP($A42,'Trofeo Tito Neri'!$A$6:$S$32,6,0)</f>
        <v>Cicloteam San Ginese</v>
      </c>
      <c r="H42" s="121" t="str">
        <f>VLOOKUP($A42,'Trofeo Tito Neri'!$A$6:$S$32,7,0)</f>
        <v>Uisp</v>
      </c>
      <c r="I42" s="121" t="str">
        <f>VLOOKUP($A42,'Trofeo Tito Neri'!$A$6:$S$32,8,0)</f>
        <v>22R</v>
      </c>
      <c r="J42" s="129" t="str">
        <f>VLOOKUP($A42,'Trofeo Tito Neri'!$A$6:$S$32,9,0)</f>
        <v>Grillo Luigi Loris</v>
      </c>
      <c r="K42" s="123" t="str">
        <f>VLOOKUP($A42,'Trofeo Tito Neri'!$A$6:$S$32,10,0)</f>
        <v>Mugello Toscana Bike a.s.d.</v>
      </c>
      <c r="L42" s="121" t="str">
        <f>VLOOKUP($A42,'Trofeo Tito Neri'!$A$6:$S$32,11,0)</f>
        <v>Uisp</v>
      </c>
      <c r="M42" s="124" t="str">
        <f>VLOOKUP($A42,'Trofeo Tito Neri'!$A$6:$S$32,12,0)</f>
        <v>Lei &amp; Lui</v>
      </c>
      <c r="N42" s="125" t="str">
        <f>VLOOKUP($A42,'Trofeo Tito Neri'!$A$6:$S$32,13,0)</f>
        <v>BDC</v>
      </c>
      <c r="O42" s="125">
        <f>VLOOKUP($A42,'Trofeo Tito Neri'!$A$6:$S$32,14,0)</f>
        <v>0.44583333333333325</v>
      </c>
      <c r="P42" s="210">
        <f>VLOOKUP($A42,'Trofeo Tito Neri'!$A$6:$S$32,15,0)</f>
        <v>1.8530092592592595E-2</v>
      </c>
      <c r="Q42" s="212">
        <f t="shared" si="2"/>
        <v>1.2384259259259275E-3</v>
      </c>
      <c r="R42" s="211">
        <f>VLOOKUP($A42,'Trofeo Tito Neri'!$A$6:$S$32,19,0)</f>
        <v>38.226108682073701</v>
      </c>
    </row>
    <row r="43" spans="1:18" ht="35.1" customHeight="1" x14ac:dyDescent="0.2">
      <c r="A43" s="121">
        <v>21</v>
      </c>
      <c r="B43" s="121">
        <v>21</v>
      </c>
      <c r="C43" s="269">
        <v>5</v>
      </c>
      <c r="D43" s="121">
        <f>VLOOKUP($A43,'Trofeo Tito Neri'!$A$6:$S$32,3,0)</f>
        <v>21</v>
      </c>
      <c r="E43" s="121" t="str">
        <f>VLOOKUP($A43,'Trofeo Tito Neri'!$A$6:$S$32,4,0)</f>
        <v>21G</v>
      </c>
      <c r="F43" s="129" t="str">
        <f>VLOOKUP($A43,'Trofeo Tito Neri'!$A$6:$S$32,5,0)</f>
        <v>Mancini Franco</v>
      </c>
      <c r="G43" s="123" t="str">
        <f>VLOOKUP($A43,'Trofeo Tito Neri'!$A$6:$S$32,6,0)</f>
        <v>A.s.d. MBM</v>
      </c>
      <c r="H43" s="121" t="str">
        <f>VLOOKUP($A43,'Trofeo Tito Neri'!$A$6:$S$32,7,0)</f>
        <v>Acsi</v>
      </c>
      <c r="I43" s="121" t="str">
        <f>VLOOKUP($A43,'Trofeo Tito Neri'!$A$6:$S$32,8,0)</f>
        <v>21R</v>
      </c>
      <c r="J43" s="129" t="str">
        <f>VLOOKUP($A43,'Trofeo Tito Neri'!$A$6:$S$32,9,0)</f>
        <v>Mancini Carmen</v>
      </c>
      <c r="K43" s="123" t="str">
        <f>VLOOKUP($A43,'Trofeo Tito Neri'!$A$6:$S$32,10,0)</f>
        <v>A.s.d. MBM</v>
      </c>
      <c r="L43" s="121" t="str">
        <f>VLOOKUP($A43,'Trofeo Tito Neri'!$A$6:$S$32,11,0)</f>
        <v>Acsi</v>
      </c>
      <c r="M43" s="124" t="str">
        <f>VLOOKUP($A43,'Trofeo Tito Neri'!$A$6:$S$32,12,0)</f>
        <v>Lei &amp; Lui</v>
      </c>
      <c r="N43" s="125" t="str">
        <f>VLOOKUP($A43,'Trofeo Tito Neri'!$A$6:$S$32,13,0)</f>
        <v>BDC</v>
      </c>
      <c r="O43" s="125">
        <f>VLOOKUP($A43,'Trofeo Tito Neri'!$A$6:$S$32,14,0)</f>
        <v>0.44374999999999992</v>
      </c>
      <c r="P43" s="210">
        <f>VLOOKUP($A43,'Trofeo Tito Neri'!$A$6:$S$32,15,0)</f>
        <v>1.9178240740740742E-2</v>
      </c>
      <c r="Q43" s="212">
        <f t="shared" si="2"/>
        <v>1.8865740740740752E-3</v>
      </c>
      <c r="R43" s="211">
        <f>VLOOKUP($A43,'Trofeo Tito Neri'!$A$6:$S$32,19,0)</f>
        <v>36.934218467109226</v>
      </c>
    </row>
    <row r="44" spans="1:18" ht="35.1" customHeight="1" x14ac:dyDescent="0.2">
      <c r="A44" s="121">
        <v>23</v>
      </c>
      <c r="B44" s="121">
        <v>23</v>
      </c>
      <c r="C44" s="269">
        <v>6</v>
      </c>
      <c r="D44" s="121">
        <f>VLOOKUP($A44,'Trofeo Tito Neri'!$A$6:$S$32,3,0)</f>
        <v>24</v>
      </c>
      <c r="E44" s="121" t="str">
        <f>VLOOKUP($A44,'Trofeo Tito Neri'!$A$6:$S$32,4,0)</f>
        <v>23G</v>
      </c>
      <c r="F44" s="129" t="str">
        <f>VLOOKUP($A44,'Trofeo Tito Neri'!$A$6:$S$32,5,0)</f>
        <v>Fallavena Valerio</v>
      </c>
      <c r="G44" s="123" t="str">
        <f>VLOOKUP($A44,'Trofeo Tito Neri'!$A$6:$S$32,6,0)</f>
        <v>Team VF Group</v>
      </c>
      <c r="H44" s="121" t="str">
        <f>VLOOKUP($A44,'Trofeo Tito Neri'!$A$6:$S$32,7,0)</f>
        <v>Uisp</v>
      </c>
      <c r="I44" s="121" t="str">
        <f>VLOOKUP($A44,'Trofeo Tito Neri'!$A$6:$S$32,8,0)</f>
        <v>23R</v>
      </c>
      <c r="J44" s="129" t="str">
        <f>VLOOKUP($A44,'Trofeo Tito Neri'!$A$6:$S$32,9,0)</f>
        <v>Vaccari Elga</v>
      </c>
      <c r="K44" s="123" t="str">
        <f>VLOOKUP($A44,'Trofeo Tito Neri'!$A$6:$S$32,10,0)</f>
        <v>Team VF Group</v>
      </c>
      <c r="L44" s="121" t="str">
        <f>VLOOKUP($A44,'Trofeo Tito Neri'!$A$6:$S$32,11,0)</f>
        <v>Uisp</v>
      </c>
      <c r="M44" s="124" t="str">
        <f>VLOOKUP($A44,'Trofeo Tito Neri'!$A$6:$S$32,12,0)</f>
        <v>Lei &amp; Lui</v>
      </c>
      <c r="N44" s="125" t="str">
        <f>VLOOKUP($A44,'Trofeo Tito Neri'!$A$6:$S$32,13,0)</f>
        <v>TT</v>
      </c>
      <c r="O44" s="125">
        <f>VLOOKUP($A44,'Trofeo Tito Neri'!$A$6:$S$32,14,0)</f>
        <v>0.44791666666666657</v>
      </c>
      <c r="P44" s="210">
        <f>VLOOKUP($A44,'Trofeo Tito Neri'!$A$6:$S$32,15,0)</f>
        <v>1.9745370370370371E-2</v>
      </c>
      <c r="Q44" s="212">
        <f t="shared" si="2"/>
        <v>2.4537037037037045E-3</v>
      </c>
      <c r="R44" s="211">
        <f>VLOOKUP($A44,'Trofeo Tito Neri'!$A$6:$S$32,19,0)</f>
        <v>35.873388042203985</v>
      </c>
    </row>
    <row r="45" spans="1:18" ht="35.1" customHeight="1" x14ac:dyDescent="0.25">
      <c r="A45" s="183">
        <v>27</v>
      </c>
      <c r="B45" s="183">
        <v>27</v>
      </c>
      <c r="C45" s="183">
        <v>7</v>
      </c>
      <c r="D45" s="183">
        <v>25</v>
      </c>
      <c r="E45" s="183" t="s">
        <v>326</v>
      </c>
      <c r="F45" s="184" t="s">
        <v>216</v>
      </c>
      <c r="G45" s="184" t="s">
        <v>250</v>
      </c>
      <c r="H45" s="183" t="s">
        <v>217</v>
      </c>
      <c r="I45" s="183" t="s">
        <v>327</v>
      </c>
      <c r="J45" s="184" t="s">
        <v>232</v>
      </c>
      <c r="K45" s="185" t="s">
        <v>84</v>
      </c>
      <c r="L45" s="183" t="s">
        <v>217</v>
      </c>
      <c r="M45" s="183" t="s">
        <v>20</v>
      </c>
      <c r="N45" s="183" t="s">
        <v>30</v>
      </c>
      <c r="O45" s="186">
        <v>0.46249999999999997</v>
      </c>
      <c r="P45" s="187">
        <v>1.996527777777778E-2</v>
      </c>
      <c r="Q45" s="212">
        <f t="shared" si="2"/>
        <v>2.6736111111111127E-3</v>
      </c>
      <c r="R45" s="211">
        <f>VLOOKUP($A45,'Trofeo Tito Neri'!$A$6:$S$32,19,0)</f>
        <v>35.478260869565212</v>
      </c>
    </row>
    <row r="46" spans="1:18" ht="35.1" customHeight="1" x14ac:dyDescent="0.2">
      <c r="A46" s="181"/>
      <c r="B46" s="182"/>
      <c r="C46" s="181" t="s">
        <v>162</v>
      </c>
      <c r="D46" s="182"/>
      <c r="E46" s="182"/>
      <c r="F46" s="160"/>
      <c r="G46" s="160"/>
      <c r="H46" s="144"/>
      <c r="I46" s="144"/>
      <c r="J46" s="144"/>
      <c r="K46" s="144"/>
      <c r="L46" s="144"/>
      <c r="M46" s="144"/>
      <c r="N46" s="144"/>
      <c r="O46" s="161"/>
      <c r="P46" s="162"/>
      <c r="Q46" s="163"/>
      <c r="R46" s="163"/>
    </row>
    <row r="47" spans="1:18" ht="35.1" customHeight="1" x14ac:dyDescent="0.2">
      <c r="A47" s="164" t="s">
        <v>40</v>
      </c>
      <c r="B47" s="164" t="s">
        <v>136</v>
      </c>
      <c r="C47" s="165" t="s">
        <v>144</v>
      </c>
      <c r="D47" s="165" t="s">
        <v>147</v>
      </c>
      <c r="E47" s="164" t="s">
        <v>41</v>
      </c>
      <c r="F47" s="164" t="s">
        <v>126</v>
      </c>
      <c r="G47" s="164" t="s">
        <v>35</v>
      </c>
      <c r="H47" s="165" t="s">
        <v>4</v>
      </c>
      <c r="I47" s="165" t="s">
        <v>41</v>
      </c>
      <c r="J47" s="164" t="s">
        <v>127</v>
      </c>
      <c r="K47" s="166" t="s">
        <v>35</v>
      </c>
      <c r="L47" s="165" t="s">
        <v>4</v>
      </c>
      <c r="M47" s="165" t="s">
        <v>36</v>
      </c>
      <c r="N47" s="165" t="s">
        <v>209</v>
      </c>
      <c r="O47" s="167" t="s">
        <v>37</v>
      </c>
      <c r="P47" s="168" t="s">
        <v>38</v>
      </c>
      <c r="Q47" s="169" t="s">
        <v>199</v>
      </c>
      <c r="R47" s="169" t="s">
        <v>206</v>
      </c>
    </row>
    <row r="48" spans="1:18" ht="35.1" customHeight="1" x14ac:dyDescent="0.2">
      <c r="A48" s="121">
        <v>26</v>
      </c>
      <c r="B48" s="121">
        <v>26</v>
      </c>
      <c r="C48" s="268">
        <v>1</v>
      </c>
      <c r="D48" s="121">
        <f>VLOOKUP($A48,'Trofeo Tito Neri'!$A$6:$S$32,3,0)</f>
        <v>20</v>
      </c>
      <c r="E48" s="121" t="str">
        <f>VLOOKUP($A48,'Trofeo Tito Neri'!$A$6:$S$32,4,0)</f>
        <v>26G</v>
      </c>
      <c r="F48" s="129" t="str">
        <f>VLOOKUP($A48,'Trofeo Tito Neri'!$A$6:$S$32,5,0)</f>
        <v>Graffeo Valeria</v>
      </c>
      <c r="G48" s="123" t="str">
        <f>VLOOKUP($A48,'Trofeo Tito Neri'!$A$6:$S$32,6,0)</f>
        <v xml:space="preserve"> La Belle Equipe</v>
      </c>
      <c r="H48" s="121" t="str">
        <f>VLOOKUP($A48,'Trofeo Tito Neri'!$A$6:$S$32,7,0)</f>
        <v>Uisp</v>
      </c>
      <c r="I48" s="121" t="str">
        <f>VLOOKUP($A48,'Trofeo Tito Neri'!$A$6:$S$32,8,0)</f>
        <v>26R</v>
      </c>
      <c r="J48" s="129" t="str">
        <f>VLOOKUP($A48,'Trofeo Tito Neri'!$A$6:$S$32,9,0)</f>
        <v>Lari Alessandra</v>
      </c>
      <c r="K48" s="123" t="str">
        <f>VLOOKUP($A48,'Trofeo Tito Neri'!$A$6:$S$32,10,0)</f>
        <v>Bicisport Sanguinetti</v>
      </c>
      <c r="L48" s="121" t="str">
        <f>VLOOKUP($A48,'Trofeo Tito Neri'!$A$6:$S$32,11,0)</f>
        <v>Uisp</v>
      </c>
      <c r="M48" s="124" t="str">
        <f>VLOOKUP($A48,'Trofeo Tito Neri'!$A$6:$S$32,12,0)</f>
        <v>Donna</v>
      </c>
      <c r="N48" s="125" t="str">
        <f>VLOOKUP($A48,'Trofeo Tito Neri'!$A$6:$S$32,13,0)</f>
        <v>TT</v>
      </c>
      <c r="O48" s="125">
        <f>VLOOKUP($A48,'Trofeo Tito Neri'!$A$6:$S$32,14,0)</f>
        <v>0.46041666666666659</v>
      </c>
      <c r="P48" s="210">
        <f>VLOOKUP($A48,'Trofeo Tito Neri'!$A$6:$S$32,15,0)</f>
        <v>1.9004629629629632E-2</v>
      </c>
      <c r="Q48" s="212">
        <f>P48-$P$48</f>
        <v>0</v>
      </c>
      <c r="R48" s="211">
        <f>VLOOKUP($A48,'Trofeo Tito Neri'!$A$6:$S$32,19,0)</f>
        <v>37.27161997563946</v>
      </c>
    </row>
    <row r="49" spans="1:18" ht="35.1" customHeight="1" x14ac:dyDescent="0.2">
      <c r="A49" s="121">
        <v>25</v>
      </c>
      <c r="B49" s="121">
        <v>25</v>
      </c>
      <c r="C49" s="269">
        <v>2</v>
      </c>
      <c r="D49" s="121">
        <f>VLOOKUP($A49,'Trofeo Tito Neri'!$A$6:$S$32,3,0)</f>
        <v>26</v>
      </c>
      <c r="E49" s="121" t="str">
        <f>VLOOKUP($A49,'Trofeo Tito Neri'!$A$6:$S$32,4,0)</f>
        <v>25G</v>
      </c>
      <c r="F49" s="129" t="str">
        <f>VLOOKUP($A49,'Trofeo Tito Neri'!$A$6:$S$32,5,0)</f>
        <v>De Palma Lucrezia</v>
      </c>
      <c r="G49" s="123" t="str">
        <f>VLOOKUP($A49,'Trofeo Tito Neri'!$A$6:$S$32,6,0)</f>
        <v>G.S.Carli Salviano a.s.d.</v>
      </c>
      <c r="H49" s="121" t="str">
        <f>VLOOKUP($A49,'Trofeo Tito Neri'!$A$6:$S$32,7,0)</f>
        <v>Fci</v>
      </c>
      <c r="I49" s="121" t="str">
        <f>VLOOKUP($A49,'Trofeo Tito Neri'!$A$6:$S$32,8,0)</f>
        <v>25R</v>
      </c>
      <c r="J49" s="129" t="str">
        <f>VLOOKUP($A49,'Trofeo Tito Neri'!$A$6:$S$32,9,0)</f>
        <v>Sbarra Susanna</v>
      </c>
      <c r="K49" s="123" t="str">
        <f>VLOOKUP($A49,'Trofeo Tito Neri'!$A$6:$S$32,10,0)</f>
        <v>G.S.Carli Salviano a.s.d.</v>
      </c>
      <c r="L49" s="121" t="str">
        <f>VLOOKUP($A49,'Trofeo Tito Neri'!$A$6:$S$32,11,0)</f>
        <v>Fci</v>
      </c>
      <c r="M49" s="124" t="str">
        <f>VLOOKUP($A49,'Trofeo Tito Neri'!$A$6:$S$32,12,0)</f>
        <v>Donna</v>
      </c>
      <c r="N49" s="125" t="str">
        <f>VLOOKUP($A49,'Trofeo Tito Neri'!$A$6:$S$32,13,0)</f>
        <v>BDC</v>
      </c>
      <c r="O49" s="125">
        <f>VLOOKUP($A49,'Trofeo Tito Neri'!$A$6:$S$32,14,0)</f>
        <v>0.45833333333333326</v>
      </c>
      <c r="P49" s="210">
        <f>VLOOKUP($A49,'Trofeo Tito Neri'!$A$6:$S$32,15,0)</f>
        <v>2.0300925925925927E-2</v>
      </c>
      <c r="Q49" s="212">
        <f>P49-$P$48</f>
        <v>1.2962962962962954E-3</v>
      </c>
      <c r="R49" s="211">
        <f>VLOOKUP($A49,'Trofeo Tito Neri'!$A$6:$S$32,19,0)</f>
        <v>34.891676168757122</v>
      </c>
    </row>
    <row r="50" spans="1:18" ht="35.1" customHeight="1" x14ac:dyDescent="0.2">
      <c r="A50" s="121"/>
      <c r="B50" s="121"/>
      <c r="C50" s="269"/>
      <c r="D50" s="121"/>
      <c r="E50" s="121"/>
      <c r="F50" s="129"/>
      <c r="G50" s="123"/>
      <c r="H50" s="121"/>
      <c r="I50" s="121"/>
      <c r="J50" s="129"/>
      <c r="K50" s="123"/>
      <c r="L50" s="121"/>
      <c r="M50" s="124"/>
      <c r="N50" s="125"/>
      <c r="O50" s="125"/>
      <c r="P50" s="210"/>
      <c r="Q50" s="212"/>
      <c r="R50" s="211"/>
    </row>
    <row r="51" spans="1:18" ht="18" x14ac:dyDescent="0.2">
      <c r="A51" s="121"/>
      <c r="B51" s="121"/>
      <c r="C51" s="121"/>
      <c r="D51" s="121"/>
      <c r="E51" s="129"/>
      <c r="F51" s="123"/>
      <c r="G51" s="123"/>
      <c r="H51" s="121"/>
      <c r="I51" s="121"/>
      <c r="J51" s="123"/>
      <c r="K51" s="123"/>
      <c r="L51" s="121"/>
      <c r="M51" s="124"/>
      <c r="N51" s="125"/>
      <c r="O51" s="170"/>
      <c r="P51" s="171"/>
      <c r="Q51" s="121"/>
      <c r="R51" s="125"/>
    </row>
  </sheetData>
  <sortState xmlns:xlrd2="http://schemas.microsoft.com/office/spreadsheetml/2017/richdata2" ref="D14:R20">
    <sortCondition ref="P14:P20"/>
  </sortState>
  <mergeCells count="1">
    <mergeCell ref="A4:R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verticalDpi="4294967294" r:id="rId1"/>
  <headerFooter alignWithMargins="0">
    <oddFooter>Page &amp;P of &amp;N</oddFooter>
  </headerFooter>
  <rowBreaks count="1" manualBreakCount="1">
    <brk id="30" min="2" max="17" man="1"/>
  </rowBreaks>
  <colBreaks count="1" manualBreakCount="1">
    <brk id="18" max="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79998168889431442"/>
    <pageSetUpPr fitToPage="1"/>
  </sheetPr>
  <dimension ref="A1:Y35"/>
  <sheetViews>
    <sheetView topLeftCell="A22" workbookViewId="0">
      <selection activeCell="R26" sqref="H26:R35"/>
    </sheetView>
  </sheetViews>
  <sheetFormatPr defaultRowHeight="15" x14ac:dyDescent="0.25"/>
  <cols>
    <col min="6" max="6" width="35" bestFit="1" customWidth="1"/>
    <col min="7" max="7" width="38" bestFit="1" customWidth="1"/>
    <col min="8" max="8" width="7.140625" bestFit="1" customWidth="1"/>
    <col min="9" max="9" width="7.42578125" bestFit="1" customWidth="1"/>
    <col min="10" max="10" width="24.28515625" bestFit="1" customWidth="1"/>
    <col min="11" max="12" width="6.85546875" customWidth="1"/>
    <col min="13" max="13" width="20.85546875" customWidth="1"/>
    <col min="14" max="14" width="23.85546875" customWidth="1"/>
    <col min="15" max="16" width="10.7109375" customWidth="1"/>
    <col min="17" max="17" width="27.42578125" customWidth="1"/>
    <col min="18" max="18" width="23.42578125" customWidth="1"/>
    <col min="22" max="22" width="17.7109375" bestFit="1" customWidth="1"/>
    <col min="23" max="23" width="20.28515625" bestFit="1" customWidth="1"/>
  </cols>
  <sheetData>
    <row r="1" spans="1:18" ht="18.75" x14ac:dyDescent="0.25">
      <c r="A1" s="181"/>
      <c r="B1" s="182"/>
      <c r="C1" s="181" t="s">
        <v>141</v>
      </c>
      <c r="D1" s="182"/>
      <c r="E1" s="182"/>
      <c r="F1" s="160"/>
      <c r="G1" s="160"/>
      <c r="H1" s="144"/>
      <c r="I1" s="144"/>
      <c r="J1" s="144"/>
      <c r="K1" s="144"/>
      <c r="L1" s="144"/>
      <c r="M1" s="144"/>
      <c r="N1" s="144"/>
      <c r="O1" s="161"/>
      <c r="P1" s="162"/>
    </row>
    <row r="2" spans="1:18" ht="75" x14ac:dyDescent="0.25">
      <c r="A2" s="164" t="s">
        <v>40</v>
      </c>
      <c r="B2" s="164" t="s">
        <v>136</v>
      </c>
      <c r="C2" s="165" t="s">
        <v>144</v>
      </c>
      <c r="D2" s="165" t="s">
        <v>147</v>
      </c>
      <c r="E2" s="164" t="s">
        <v>41</v>
      </c>
      <c r="F2" s="164" t="s">
        <v>126</v>
      </c>
      <c r="G2" s="164" t="s">
        <v>35</v>
      </c>
      <c r="H2" s="165" t="s">
        <v>4</v>
      </c>
      <c r="I2" s="165" t="s">
        <v>41</v>
      </c>
      <c r="J2" s="164" t="s">
        <v>127</v>
      </c>
      <c r="K2" s="166" t="s">
        <v>35</v>
      </c>
      <c r="L2" s="165" t="s">
        <v>4</v>
      </c>
      <c r="M2" s="165" t="s">
        <v>36</v>
      </c>
      <c r="N2" s="165" t="s">
        <v>209</v>
      </c>
      <c r="O2" s="167" t="s">
        <v>37</v>
      </c>
      <c r="P2" s="168" t="s">
        <v>38</v>
      </c>
    </row>
    <row r="3" spans="1:18" ht="18" x14ac:dyDescent="0.25">
      <c r="A3" s="121">
        <v>5</v>
      </c>
      <c r="B3" s="121">
        <f>VLOOKUP($A3,'Trofeo Tito Neri'!$A$6:$S$373,2,0)</f>
        <v>5</v>
      </c>
      <c r="C3" s="269">
        <v>1</v>
      </c>
      <c r="D3" s="121">
        <f>VLOOKUP($A3,'Trofeo Tito Neri'!$A$6:$S$32,3,0)</f>
        <v>2</v>
      </c>
      <c r="E3" s="121" t="str">
        <f>VLOOKUP($A3,'Trofeo Tito Neri'!$A$6:$S$32,4,0)</f>
        <v>5G</v>
      </c>
      <c r="F3" s="129" t="str">
        <f>VLOOKUP($A3,'Trofeo Tito Neri'!$A$6:$S$32,5,0)</f>
        <v>Rumsas Raimondas</v>
      </c>
      <c r="G3" s="123" t="str">
        <f>VLOOKUP($A3,'Trofeo Tito Neri'!$A$6:$S$32,6,0)</f>
        <v>A.s.d. Team Falaschi</v>
      </c>
      <c r="H3" s="121" t="str">
        <f>VLOOKUP($A3,'Trofeo Tito Neri'!$A$6:$S$32,7,0)</f>
        <v>Uisp</v>
      </c>
      <c r="I3" s="121" t="str">
        <f>VLOOKUP($A3,'Trofeo Tito Neri'!$A$6:$S$32,8,0)</f>
        <v>5R</v>
      </c>
      <c r="J3" s="129" t="str">
        <f>VLOOKUP($A3,'Trofeo Tito Neri'!$A$6:$S$32,9,0)</f>
        <v>Giusti Daniele</v>
      </c>
      <c r="K3" s="123" t="str">
        <f>VLOOKUP($A3,'Trofeo Tito Neri'!$A$6:$S$32,10,0)</f>
        <v>Cicloteam San Ginese</v>
      </c>
      <c r="L3" s="121" t="str">
        <f>VLOOKUP($A3,'Trofeo Tito Neri'!$A$6:$S$32,11,0)</f>
        <v>Uisp</v>
      </c>
      <c r="M3" s="121" t="str">
        <f>VLOOKUP($A3,'Trofeo Tito Neri'!$A$6:$S$32,12,0)</f>
        <v>F2</v>
      </c>
      <c r="N3" s="125" t="str">
        <f>VLOOKUP($A3,'Trofeo Tito Neri'!$A$6:$S$32,13,0)</f>
        <v>TT</v>
      </c>
      <c r="O3" s="125">
        <f>VLOOKUP($A3,'Trofeo Tito Neri'!$A$6:$S$32,14,0)</f>
        <v>0.3833333333333333</v>
      </c>
      <c r="P3" s="210">
        <f>VLOOKUP($A3,'Trofeo Tito Neri'!$A$6:$S$32,15,0)</f>
        <v>1.6342592592592593E-2</v>
      </c>
    </row>
    <row r="4" spans="1:18" ht="18" x14ac:dyDescent="0.25">
      <c r="A4" s="121">
        <v>6</v>
      </c>
      <c r="B4" s="121">
        <f>VLOOKUP($A4,'Trofeo Tito Neri'!$A$6:$S$373,2,0)</f>
        <v>6</v>
      </c>
      <c r="C4" s="269">
        <v>2</v>
      </c>
      <c r="D4" s="121">
        <f>VLOOKUP($A4,'Trofeo Tito Neri'!$A$6:$S$32,3,0)</f>
        <v>3</v>
      </c>
      <c r="E4" s="121" t="str">
        <f>VLOOKUP($A4,'Trofeo Tito Neri'!$A$6:$S$32,4,0)</f>
        <v>6G</v>
      </c>
      <c r="F4" s="129" t="str">
        <f>VLOOKUP($A4,'Trofeo Tito Neri'!$A$6:$S$32,5,0)</f>
        <v>Serafini Valerio</v>
      </c>
      <c r="G4" s="123" t="str">
        <f>VLOOKUP($A4,'Trofeo Tito Neri'!$A$6:$S$32,6,0)</f>
        <v>A.s.d. Star Bike</v>
      </c>
      <c r="H4" s="121" t="str">
        <f>VLOOKUP($A4,'Trofeo Tito Neri'!$A$6:$S$32,7,0)</f>
        <v>Uisp</v>
      </c>
      <c r="I4" s="121" t="str">
        <f>VLOOKUP($A4,'Trofeo Tito Neri'!$A$6:$S$32,8,0)</f>
        <v>6R</v>
      </c>
      <c r="J4" s="129" t="str">
        <f>VLOOKUP($A4,'Trofeo Tito Neri'!$A$6:$S$32,9,0)</f>
        <v>Pulina Davide</v>
      </c>
      <c r="K4" s="123" t="str">
        <f>VLOOKUP($A4,'Trofeo Tito Neri'!$A$6:$S$32,10,0)</f>
        <v>A.s.d. Star Bike</v>
      </c>
      <c r="L4" s="121" t="str">
        <f>VLOOKUP($A4,'Trofeo Tito Neri'!$A$6:$S$32,11,0)</f>
        <v>Uisp</v>
      </c>
      <c r="M4" s="121" t="str">
        <f>VLOOKUP($A4,'Trofeo Tito Neri'!$A$6:$S$32,12,0)</f>
        <v>F2</v>
      </c>
      <c r="N4" s="125" t="str">
        <f>VLOOKUP($A4,'Trofeo Tito Neri'!$A$6:$S$32,13,0)</f>
        <v>TT</v>
      </c>
      <c r="O4" s="125">
        <f>VLOOKUP($A4,'Trofeo Tito Neri'!$A$6:$S$32,14,0)</f>
        <v>0.38541666666666663</v>
      </c>
      <c r="P4" s="210">
        <f>VLOOKUP($A4,'Trofeo Tito Neri'!$A$6:$S$32,15,0)</f>
        <v>1.6550925925925924E-2</v>
      </c>
    </row>
    <row r="5" spans="1:18" ht="18" x14ac:dyDescent="0.25">
      <c r="A5" s="121">
        <v>9</v>
      </c>
      <c r="B5" s="121">
        <f>VLOOKUP($A5,'Trofeo Tito Neri'!$A$6:$S$373,2,0)</f>
        <v>9</v>
      </c>
      <c r="C5" s="268">
        <v>3</v>
      </c>
      <c r="D5" s="121">
        <f>VLOOKUP($A5,'Trofeo Tito Neri'!$A$6:$S$32,3,0)</f>
        <v>4</v>
      </c>
      <c r="E5" s="121" t="str">
        <f>VLOOKUP($A5,'Trofeo Tito Neri'!$A$6:$S$32,4,0)</f>
        <v>9G</v>
      </c>
      <c r="F5" s="129" t="str">
        <f>VLOOKUP($A5,'Trofeo Tito Neri'!$A$6:$S$32,5,0)</f>
        <v xml:space="preserve">Trosino Franco </v>
      </c>
      <c r="G5" s="123" t="str">
        <f>VLOOKUP($A5,'Trofeo Tito Neri'!$A$6:$S$32,6,0)</f>
        <v xml:space="preserve">Bicisport Sanguinetti </v>
      </c>
      <c r="H5" s="121" t="str">
        <f>VLOOKUP($A5,'Trofeo Tito Neri'!$A$6:$S$32,7,0)</f>
        <v>Uisp</v>
      </c>
      <c r="I5" s="121" t="str">
        <f>VLOOKUP($A5,'Trofeo Tito Neri'!$A$6:$S$32,8,0)</f>
        <v>9R</v>
      </c>
      <c r="J5" s="129" t="str">
        <f>VLOOKUP($A5,'Trofeo Tito Neri'!$A$6:$S$32,9,0)</f>
        <v>Trosino Mirko</v>
      </c>
      <c r="K5" s="123" t="str">
        <f>VLOOKUP($A5,'Trofeo Tito Neri'!$A$6:$S$32,10,0)</f>
        <v xml:space="preserve">Bicisport Sanguinetti </v>
      </c>
      <c r="L5" s="121" t="str">
        <f>VLOOKUP($A5,'Trofeo Tito Neri'!$A$6:$S$32,11,0)</f>
        <v>Uisp</v>
      </c>
      <c r="M5" s="121" t="str">
        <f>VLOOKUP($A5,'Trofeo Tito Neri'!$A$6:$S$32,12,0)</f>
        <v>F2</v>
      </c>
      <c r="N5" s="125" t="str">
        <f>VLOOKUP($A5,'Trofeo Tito Neri'!$A$6:$S$32,13,0)</f>
        <v>BDC</v>
      </c>
      <c r="O5" s="125">
        <f>VLOOKUP($A5,'Trofeo Tito Neri'!$A$6:$S$32,14,0)</f>
        <v>0.40347222222222218</v>
      </c>
      <c r="P5" s="210">
        <f>VLOOKUP($A5,'Trofeo Tito Neri'!$A$6:$S$32,15,0)</f>
        <v>1.6921296296296299E-2</v>
      </c>
    </row>
    <row r="6" spans="1:18" ht="18" x14ac:dyDescent="0.25">
      <c r="A6" s="121">
        <v>4</v>
      </c>
      <c r="B6" s="121">
        <f>VLOOKUP($A6,'Trofeo Tito Neri'!$A$6:$S$373,2,0)</f>
        <v>4</v>
      </c>
      <c r="C6" s="269">
        <v>4</v>
      </c>
      <c r="D6" s="121">
        <f>VLOOKUP($A6,'Trofeo Tito Neri'!$A$6:$S$32,3,0)</f>
        <v>7</v>
      </c>
      <c r="E6" s="121" t="str">
        <f>VLOOKUP($A6,'Trofeo Tito Neri'!$A$6:$S$32,4,0)</f>
        <v>4G</v>
      </c>
      <c r="F6" s="129" t="str">
        <f>VLOOKUP($A6,'Trofeo Tito Neri'!$A$6:$S$32,5,0)</f>
        <v>Fallavena Valerio</v>
      </c>
      <c r="G6" s="123" t="str">
        <f>VLOOKUP($A6,'Trofeo Tito Neri'!$A$6:$S$32,6,0)</f>
        <v>Team VF Group</v>
      </c>
      <c r="H6" s="121" t="str">
        <f>VLOOKUP($A6,'Trofeo Tito Neri'!$A$6:$S$32,7,0)</f>
        <v>Uisp</v>
      </c>
      <c r="I6" s="121" t="str">
        <f>VLOOKUP($A6,'Trofeo Tito Neri'!$A$6:$S$32,8,0)</f>
        <v>4R</v>
      </c>
      <c r="J6" s="129" t="str">
        <f>VLOOKUP($A6,'Trofeo Tito Neri'!$A$6:$S$32,9,0)</f>
        <v>Fucone Davide</v>
      </c>
      <c r="K6" s="123" t="str">
        <f>VLOOKUP($A6,'Trofeo Tito Neri'!$A$6:$S$32,10,0)</f>
        <v>Team Mentecorpo Cicli Drigani</v>
      </c>
      <c r="L6" s="121" t="str">
        <f>VLOOKUP($A6,'Trofeo Tito Neri'!$A$6:$S$32,11,0)</f>
        <v>Fci</v>
      </c>
      <c r="M6" s="121" t="str">
        <f>VLOOKUP($A6,'Trofeo Tito Neri'!$A$6:$S$32,12,0)</f>
        <v>F2</v>
      </c>
      <c r="N6" s="125" t="str">
        <f>VLOOKUP($A6,'Trofeo Tito Neri'!$A$6:$S$32,13,0)</f>
        <v>TT</v>
      </c>
      <c r="O6" s="125">
        <f>VLOOKUP($A6,'Trofeo Tito Neri'!$A$6:$S$32,14,0)</f>
        <v>0.38124999999999998</v>
      </c>
      <c r="P6" s="210">
        <f>VLOOKUP($A6,'Trofeo Tito Neri'!$A$6:$S$32,15,0)</f>
        <v>1.7326388888888888E-2</v>
      </c>
    </row>
    <row r="7" spans="1:18" ht="18" x14ac:dyDescent="0.25">
      <c r="A7" s="121">
        <v>8</v>
      </c>
      <c r="B7" s="121">
        <f>VLOOKUP($A7,'Trofeo Tito Neri'!$A$6:$S$373,2,0)</f>
        <v>8</v>
      </c>
      <c r="C7" s="269">
        <v>5</v>
      </c>
      <c r="D7" s="121">
        <f>VLOOKUP($A7,'Trofeo Tito Neri'!$A$6:$S$32,3,0)</f>
        <v>10</v>
      </c>
      <c r="E7" s="121" t="str">
        <f>VLOOKUP($A7,'Trofeo Tito Neri'!$A$6:$S$32,4,0)</f>
        <v>8G</v>
      </c>
      <c r="F7" s="129" t="str">
        <f>VLOOKUP($A7,'Trofeo Tito Neri'!$A$6:$S$32,5,0)</f>
        <v xml:space="preserve">Grenzi Mauro </v>
      </c>
      <c r="G7" s="123" t="str">
        <f>VLOOKUP($A7,'Trofeo Tito Neri'!$A$6:$S$32,6,0)</f>
        <v xml:space="preserve">Team Hicary Factor </v>
      </c>
      <c r="H7" s="121" t="str">
        <f>VLOOKUP($A7,'Trofeo Tito Neri'!$A$6:$S$32,7,0)</f>
        <v>Acsi</v>
      </c>
      <c r="I7" s="121" t="str">
        <f>VLOOKUP($A7,'Trofeo Tito Neri'!$A$6:$S$32,8,0)</f>
        <v>8R</v>
      </c>
      <c r="J7" s="129" t="str">
        <f>VLOOKUP($A7,'Trofeo Tito Neri'!$A$6:$S$32,9,0)</f>
        <v xml:space="preserve">Serafini Massimiliano </v>
      </c>
      <c r="K7" s="123" t="str">
        <f>VLOOKUP($A7,'Trofeo Tito Neri'!$A$6:$S$32,10,0)</f>
        <v>Scs Bike Nonantola</v>
      </c>
      <c r="L7" s="121" t="str">
        <f>VLOOKUP($A7,'Trofeo Tito Neri'!$A$6:$S$32,11,0)</f>
        <v>Uisp</v>
      </c>
      <c r="M7" s="121" t="str">
        <f>VLOOKUP($A7,'Trofeo Tito Neri'!$A$6:$S$32,12,0)</f>
        <v>F2</v>
      </c>
      <c r="N7" s="125" t="str">
        <f>VLOOKUP($A7,'Trofeo Tito Neri'!$A$6:$S$32,13,0)</f>
        <v>TT</v>
      </c>
      <c r="O7" s="125">
        <f>VLOOKUP($A7,'Trofeo Tito Neri'!$A$6:$S$32,14,0)</f>
        <v>0.40138888888888885</v>
      </c>
      <c r="P7" s="210">
        <f>VLOOKUP($A7,'Trofeo Tito Neri'!$A$6:$S$32,15,0)</f>
        <v>1.7743055555555557E-2</v>
      </c>
    </row>
    <row r="8" spans="1:18" ht="18" x14ac:dyDescent="0.25">
      <c r="A8" s="121">
        <v>10</v>
      </c>
      <c r="B8" s="121">
        <f>VLOOKUP($A8,'Trofeo Tito Neri'!$A$6:$S$373,2,0)</f>
        <v>10</v>
      </c>
      <c r="C8" s="269">
        <v>6</v>
      </c>
      <c r="D8" s="121">
        <f>VLOOKUP($A8,'Trofeo Tito Neri'!$A$6:$S$32,3,0)</f>
        <v>15</v>
      </c>
      <c r="E8" s="121" t="str">
        <f>VLOOKUP($A8,'Trofeo Tito Neri'!$A$6:$S$32,4,0)</f>
        <v>10G</v>
      </c>
      <c r="F8" s="129" t="str">
        <f>VLOOKUP($A8,'Trofeo Tito Neri'!$A$6:$S$32,5,0)</f>
        <v>Saggini Gianluca</v>
      </c>
      <c r="G8" s="123" t="str">
        <f>VLOOKUP($A8,'Trofeo Tito Neri'!$A$6:$S$32,6,0)</f>
        <v>A.s.d. Star Bike</v>
      </c>
      <c r="H8" s="121" t="str">
        <f>VLOOKUP($A8,'Trofeo Tito Neri'!$A$6:$S$32,7,0)</f>
        <v>Uisp</v>
      </c>
      <c r="I8" s="121" t="str">
        <f>VLOOKUP($A8,'Trofeo Tito Neri'!$A$6:$S$32,8,0)</f>
        <v>10R</v>
      </c>
      <c r="J8" s="129" t="str">
        <f>VLOOKUP($A8,'Trofeo Tito Neri'!$A$6:$S$32,9,0)</f>
        <v>Vannelli Mose</v>
      </c>
      <c r="K8" s="123" t="str">
        <f>VLOOKUP($A8,'Trofeo Tito Neri'!$A$6:$S$32,10,0)</f>
        <v>A.s.d. Star Bike</v>
      </c>
      <c r="L8" s="121" t="str">
        <f>VLOOKUP($A8,'Trofeo Tito Neri'!$A$6:$S$32,11,0)</f>
        <v>Uisp</v>
      </c>
      <c r="M8" s="121" t="str">
        <f>VLOOKUP($A8,'Trofeo Tito Neri'!$A$6:$S$32,12,0)</f>
        <v>F2</v>
      </c>
      <c r="N8" s="125" t="str">
        <f>VLOOKUP($A8,'Trofeo Tito Neri'!$A$6:$S$32,13,0)</f>
        <v>BDC</v>
      </c>
      <c r="O8" s="125">
        <f>VLOOKUP($A8,'Trofeo Tito Neri'!$A$6:$S$32,14,0)</f>
        <v>0.4055555555555555</v>
      </c>
      <c r="P8" s="210">
        <f>VLOOKUP($A8,'Trofeo Tito Neri'!$A$6:$S$32,15,0)</f>
        <v>1.8252314814814815E-2</v>
      </c>
    </row>
    <row r="9" spans="1:18" ht="18" x14ac:dyDescent="0.25">
      <c r="A9" s="121">
        <v>7</v>
      </c>
      <c r="B9" s="121">
        <f>VLOOKUP($A9,'Trofeo Tito Neri'!$A$6:$S$373,2,0)</f>
        <v>7</v>
      </c>
      <c r="C9" s="269">
        <v>7</v>
      </c>
      <c r="D9" s="121">
        <f>VLOOKUP($A9,'Trofeo Tito Neri'!$A$6:$S$32,3,0)</f>
        <v>27</v>
      </c>
      <c r="E9" s="121" t="str">
        <f>VLOOKUP($A9,'Trofeo Tito Neri'!$A$6:$S$32,4,0)</f>
        <v>7G</v>
      </c>
      <c r="F9" s="129" t="str">
        <f>VLOOKUP($A9,'Trofeo Tito Neri'!$A$6:$S$32,5,0)</f>
        <v>PignoneDavide</v>
      </c>
      <c r="G9" s="123" t="str">
        <f>VLOOKUP($A9,'Trofeo Tito Neri'!$A$6:$S$32,6,0)</f>
        <v xml:space="preserve">Team Bike Pancalieri </v>
      </c>
      <c r="H9" s="121" t="str">
        <f>VLOOKUP($A9,'Trofeo Tito Neri'!$A$6:$S$32,7,0)</f>
        <v>Acsi</v>
      </c>
      <c r="I9" s="121" t="str">
        <f>VLOOKUP($A9,'Trofeo Tito Neri'!$A$6:$S$32,8,0)</f>
        <v>7R</v>
      </c>
      <c r="J9" s="129" t="str">
        <f>VLOOKUP($A9,'Trofeo Tito Neri'!$A$6:$S$32,9,0)</f>
        <v>Ivan Peter Dell'Eva</v>
      </c>
      <c r="K9" s="123" t="str">
        <f>VLOOKUP($A9,'Trofeo Tito Neri'!$A$6:$S$32,10,0)</f>
        <v xml:space="preserve">A.s.d Team Executive </v>
      </c>
      <c r="L9" s="121" t="str">
        <f>VLOOKUP($A9,'Trofeo Tito Neri'!$A$6:$S$32,11,0)</f>
        <v>Acsi</v>
      </c>
      <c r="M9" s="121" t="str">
        <f>VLOOKUP($A9,'Trofeo Tito Neri'!$A$6:$S$32,12,0)</f>
        <v>F2</v>
      </c>
      <c r="N9" s="125" t="str">
        <f>VLOOKUP($A9,'Trofeo Tito Neri'!$A$6:$S$32,13,0)</f>
        <v>TT</v>
      </c>
      <c r="O9" s="125">
        <f>VLOOKUP($A9,'Trofeo Tito Neri'!$A$6:$S$32,14,0)</f>
        <v>0.39930555555555552</v>
      </c>
      <c r="P9" s="210">
        <f>VLOOKUP($A9,'Trofeo Tito Neri'!$A$6:$S$32,15,0)</f>
        <v>4.0972222222222222E-2</v>
      </c>
    </row>
    <row r="13" spans="1:18" ht="18.75" x14ac:dyDescent="0.25">
      <c r="A13" s="181"/>
      <c r="B13" s="182"/>
      <c r="C13" s="181" t="s">
        <v>142</v>
      </c>
      <c r="D13" s="182"/>
      <c r="E13" s="182"/>
      <c r="F13" s="160"/>
      <c r="G13" s="160"/>
      <c r="H13" s="144"/>
      <c r="I13" s="144"/>
      <c r="J13" s="144"/>
      <c r="K13" s="144"/>
      <c r="L13" s="144"/>
      <c r="M13" s="144"/>
      <c r="N13" s="144"/>
      <c r="O13" s="161"/>
      <c r="P13" s="162"/>
      <c r="Q13" s="163"/>
      <c r="R13" s="163"/>
    </row>
    <row r="14" spans="1:18" ht="75" x14ac:dyDescent="0.25">
      <c r="A14" s="164" t="s">
        <v>40</v>
      </c>
      <c r="B14" s="164" t="s">
        <v>136</v>
      </c>
      <c r="C14" s="165" t="s">
        <v>144</v>
      </c>
      <c r="D14" s="165" t="s">
        <v>147</v>
      </c>
      <c r="E14" s="164" t="s">
        <v>41</v>
      </c>
      <c r="F14" s="164" t="s">
        <v>126</v>
      </c>
      <c r="G14" s="164" t="s">
        <v>35</v>
      </c>
      <c r="H14" s="165" t="s">
        <v>4</v>
      </c>
      <c r="I14" s="165" t="s">
        <v>41</v>
      </c>
      <c r="J14" s="164" t="s">
        <v>127</v>
      </c>
      <c r="K14" s="166" t="s">
        <v>35</v>
      </c>
      <c r="L14" s="165" t="s">
        <v>4</v>
      </c>
      <c r="M14" s="165" t="s">
        <v>36</v>
      </c>
      <c r="N14" s="165" t="s">
        <v>209</v>
      </c>
      <c r="O14" s="167" t="s">
        <v>37</v>
      </c>
      <c r="P14" s="168" t="s">
        <v>38</v>
      </c>
      <c r="Q14" s="169" t="s">
        <v>199</v>
      </c>
      <c r="R14" s="169" t="s">
        <v>206</v>
      </c>
    </row>
    <row r="15" spans="1:18" ht="18" x14ac:dyDescent="0.25">
      <c r="A15" s="121">
        <v>15</v>
      </c>
      <c r="B15" s="121">
        <f>VLOOKUP($A15,'Trofeo Tito Neri'!$A$6:$S$373,2,0)</f>
        <v>15</v>
      </c>
      <c r="C15" s="268">
        <v>1</v>
      </c>
      <c r="D15" s="121">
        <f>VLOOKUP($A15,'Trofeo Tito Neri'!$A$6:$S$32,3,0)</f>
        <v>5</v>
      </c>
      <c r="E15" s="121" t="str">
        <f>VLOOKUP($A15,'Trofeo Tito Neri'!$A$6:$S$32,4,0)</f>
        <v>15G</v>
      </c>
      <c r="F15" s="129" t="str">
        <f>VLOOKUP($A15,'Trofeo Tito Neri'!$A$6:$S$32,5,0)</f>
        <v>Masiani Nicola</v>
      </c>
      <c r="G15" s="123" t="str">
        <f>VLOOKUP($A15,'Trofeo Tito Neri'!$A$6:$S$32,6,0)</f>
        <v>Tredici Racing Club</v>
      </c>
      <c r="H15" s="121" t="str">
        <f>VLOOKUP($A15,'Trofeo Tito Neri'!$A$6:$S$32,7,0)</f>
        <v>Uisp</v>
      </c>
      <c r="I15" s="121" t="str">
        <f>VLOOKUP($A15,'Trofeo Tito Neri'!$A$6:$S$32,8,0)</f>
        <v>15R</v>
      </c>
      <c r="J15" s="129" t="str">
        <f>VLOOKUP($A15,'Trofeo Tito Neri'!$A$6:$S$32,9,0)</f>
        <v>Maggini Alessandro</v>
      </c>
      <c r="K15" s="123" t="str">
        <f>VLOOKUP($A15,'Trofeo Tito Neri'!$A$6:$S$32,10,0)</f>
        <v>Tredici Racing Club</v>
      </c>
      <c r="L15" s="121" t="str">
        <f>VLOOKUP($A15,'Trofeo Tito Neri'!$A$6:$S$32,11,0)</f>
        <v>Uisp</v>
      </c>
      <c r="M15" s="121" t="str">
        <f>VLOOKUP($A15,'Trofeo Tito Neri'!$A$6:$S$32,12,0)</f>
        <v>F3</v>
      </c>
      <c r="N15" s="125" t="str">
        <f>VLOOKUP($A15,'Trofeo Tito Neri'!$A$6:$S$32,13,0)</f>
        <v>TT</v>
      </c>
      <c r="O15" s="125">
        <f>VLOOKUP($A15,'Trofeo Tito Neri'!$A$6:$S$32,14,0)</f>
        <v>0.42430555555555549</v>
      </c>
      <c r="P15" s="210">
        <f>VLOOKUP($A15,'Trofeo Tito Neri'!$A$6:$S$32,15,0)</f>
        <v>1.6979166666666667E-2</v>
      </c>
      <c r="Q15" s="212">
        <f t="shared" ref="Q15:Q20" si="0">P15-$P$24</f>
        <v>1.6979166666666667E-2</v>
      </c>
      <c r="R15" s="211">
        <f>VLOOKUP($A15,'Trofeo Tito Neri'!$A$6:$S$32,19,0)</f>
        <v>41.717791411042938</v>
      </c>
    </row>
    <row r="16" spans="1:18" ht="18" x14ac:dyDescent="0.25">
      <c r="A16" s="121">
        <v>13</v>
      </c>
      <c r="B16" s="121">
        <f>VLOOKUP($A16,'Trofeo Tito Neri'!$A$6:$S$373,2,0)</f>
        <v>13</v>
      </c>
      <c r="C16" s="268">
        <v>2</v>
      </c>
      <c r="D16" s="121">
        <f>VLOOKUP($A16,'Trofeo Tito Neri'!$A$6:$S$32,3,0)</f>
        <v>9</v>
      </c>
      <c r="E16" s="121" t="str">
        <f>VLOOKUP($A16,'Trofeo Tito Neri'!$A$6:$S$32,4,0)</f>
        <v>13G</v>
      </c>
      <c r="F16" s="129" t="str">
        <f>VLOOKUP($A16,'Trofeo Tito Neri'!$A$6:$S$32,5,0)</f>
        <v>Freschi Alessio</v>
      </c>
      <c r="G16" s="123" t="str">
        <f>VLOOKUP($A16,'Trofeo Tito Neri'!$A$6:$S$32,6,0)</f>
        <v>G.S.Carli Salviano a.s.d.</v>
      </c>
      <c r="H16" s="121" t="str">
        <f>VLOOKUP($A16,'Trofeo Tito Neri'!$A$6:$S$32,7,0)</f>
        <v>Fci</v>
      </c>
      <c r="I16" s="121" t="str">
        <f>VLOOKUP($A16,'Trofeo Tito Neri'!$A$6:$S$32,8,0)</f>
        <v>13R</v>
      </c>
      <c r="J16" s="129" t="str">
        <f>VLOOKUP($A16,'Trofeo Tito Neri'!$A$6:$S$32,9,0)</f>
        <v>Freschi Alessandro</v>
      </c>
      <c r="K16" s="123" t="str">
        <f>VLOOKUP($A16,'Trofeo Tito Neri'!$A$6:$S$32,10,0)</f>
        <v>G.S.Carli Salviano a.s.d.</v>
      </c>
      <c r="L16" s="121" t="str">
        <f>VLOOKUP($A16,'Trofeo Tito Neri'!$A$6:$S$32,11,0)</f>
        <v>Fci</v>
      </c>
      <c r="M16" s="121" t="str">
        <f>VLOOKUP($A16,'Trofeo Tito Neri'!$A$6:$S$32,12,0)</f>
        <v>F3</v>
      </c>
      <c r="N16" s="125" t="str">
        <f>VLOOKUP($A16,'Trofeo Tito Neri'!$A$6:$S$32,13,0)</f>
        <v>TT</v>
      </c>
      <c r="O16" s="125">
        <f>VLOOKUP($A16,'Trofeo Tito Neri'!$A$6:$S$32,14,0)</f>
        <v>0.42013888888888884</v>
      </c>
      <c r="P16" s="210">
        <f>VLOOKUP($A16,'Trofeo Tito Neri'!$A$6:$S$32,15,0)</f>
        <v>1.7638888888888888E-2</v>
      </c>
      <c r="Q16" s="212">
        <f t="shared" si="0"/>
        <v>1.7638888888888888E-2</v>
      </c>
      <c r="R16" s="211">
        <f>VLOOKUP($A16,'Trofeo Tito Neri'!$A$6:$S$32,19,0)</f>
        <v>40.15748031496063</v>
      </c>
    </row>
    <row r="17" spans="1:25" ht="18" x14ac:dyDescent="0.25">
      <c r="A17" s="121">
        <v>16</v>
      </c>
      <c r="B17" s="121">
        <f>VLOOKUP($A17,'Trofeo Tito Neri'!$A$6:$S$373,2,0)</f>
        <v>16</v>
      </c>
      <c r="C17" s="268">
        <v>3</v>
      </c>
      <c r="D17" s="121">
        <f>VLOOKUP($A17,'Trofeo Tito Neri'!$A$6:$S$32,3,0)</f>
        <v>12</v>
      </c>
      <c r="E17" s="121" t="str">
        <f>VLOOKUP($A17,'Trofeo Tito Neri'!$A$6:$S$32,4,0)</f>
        <v>16G</v>
      </c>
      <c r="F17" s="129" t="str">
        <f>VLOOKUP($A17,'Trofeo Tito Neri'!$A$6:$S$32,5,0)</f>
        <v>Tucci Massimo</v>
      </c>
      <c r="G17" s="123" t="str">
        <f>VLOOKUP($A17,'Trofeo Tito Neri'!$A$6:$S$32,6,0)</f>
        <v>Cicloteam San Ginese</v>
      </c>
      <c r="H17" s="121" t="str">
        <f>VLOOKUP($A17,'Trofeo Tito Neri'!$A$6:$S$32,7,0)</f>
        <v>Uisp</v>
      </c>
      <c r="I17" s="121" t="str">
        <f>VLOOKUP($A17,'Trofeo Tito Neri'!$A$6:$S$32,8,0)</f>
        <v>16R</v>
      </c>
      <c r="J17" s="129" t="str">
        <f>VLOOKUP($A17,'Trofeo Tito Neri'!$A$6:$S$32,9,0)</f>
        <v>Tucci Mauro</v>
      </c>
      <c r="K17" s="123" t="str">
        <f>VLOOKUP($A17,'Trofeo Tito Neri'!$A$6:$S$32,10,0)</f>
        <v>Cicloteam San Ginese</v>
      </c>
      <c r="L17" s="121" t="str">
        <f>VLOOKUP($A17,'Trofeo Tito Neri'!$A$6:$S$32,11,0)</f>
        <v>Uisp</v>
      </c>
      <c r="M17" s="121" t="str">
        <f>VLOOKUP($A17,'Trofeo Tito Neri'!$A$6:$S$32,12,0)</f>
        <v>F3</v>
      </c>
      <c r="N17" s="125" t="str">
        <f>VLOOKUP($A17,'Trofeo Tito Neri'!$A$6:$S$32,13,0)</f>
        <v>TT</v>
      </c>
      <c r="O17" s="125">
        <f>VLOOKUP($A17,'Trofeo Tito Neri'!$A$6:$S$32,14,0)</f>
        <v>0.42638888888888882</v>
      </c>
      <c r="P17" s="210">
        <f>VLOOKUP($A17,'Trofeo Tito Neri'!$A$6:$S$32,15,0)</f>
        <v>1.7939814814814815E-2</v>
      </c>
      <c r="Q17" s="212">
        <f t="shared" si="0"/>
        <v>1.7939814814814815E-2</v>
      </c>
      <c r="R17" s="211">
        <f>VLOOKUP($A17,'Trofeo Tito Neri'!$A$6:$S$32,19,0)</f>
        <v>39.483870967741936</v>
      </c>
    </row>
    <row r="18" spans="1:25" ht="18" x14ac:dyDescent="0.25">
      <c r="A18" s="121">
        <v>14</v>
      </c>
      <c r="B18" s="121">
        <f>VLOOKUP($A18,'Trofeo Tito Neri'!$A$6:$S$373,2,0)</f>
        <v>14</v>
      </c>
      <c r="C18" s="268">
        <v>4</v>
      </c>
      <c r="D18" s="121">
        <f>VLOOKUP($A18,'Trofeo Tito Neri'!$A$6:$S$32,3,0)</f>
        <v>13</v>
      </c>
      <c r="E18" s="121" t="str">
        <f>VLOOKUP($A18,'Trofeo Tito Neri'!$A$6:$S$32,4,0)</f>
        <v>14G</v>
      </c>
      <c r="F18" s="129" t="str">
        <f>VLOOKUP($A18,'Trofeo Tito Neri'!$A$6:$S$32,5,0)</f>
        <v xml:space="preserve">Guarini Gabriele </v>
      </c>
      <c r="G18" s="123" t="str">
        <f>VLOOKUP($A18,'Trofeo Tito Neri'!$A$6:$S$32,6,0)</f>
        <v>New mt bike</v>
      </c>
      <c r="H18" s="121" t="str">
        <f>VLOOKUP($A18,'Trofeo Tito Neri'!$A$6:$S$32,7,0)</f>
        <v>Uisp</v>
      </c>
      <c r="I18" s="121" t="str">
        <f>VLOOKUP($A18,'Trofeo Tito Neri'!$A$6:$S$32,8,0)</f>
        <v>14R</v>
      </c>
      <c r="J18" s="129" t="str">
        <f>VLOOKUP($A18,'Trofeo Tito Neri'!$A$6:$S$32,9,0)</f>
        <v>Lushin Eduard</v>
      </c>
      <c r="K18" s="123" t="str">
        <f>VLOOKUP($A18,'Trofeo Tito Neri'!$A$6:$S$32,10,0)</f>
        <v xml:space="preserve">Bicisport Sanguinetti </v>
      </c>
      <c r="L18" s="121" t="str">
        <f>VLOOKUP($A18,'Trofeo Tito Neri'!$A$6:$S$32,11,0)</f>
        <v>Uisp</v>
      </c>
      <c r="M18" s="121" t="str">
        <f>VLOOKUP($A18,'Trofeo Tito Neri'!$A$6:$S$32,12,0)</f>
        <v>F3</v>
      </c>
      <c r="N18" s="125" t="str">
        <f>VLOOKUP($A18,'Trofeo Tito Neri'!$A$6:$S$32,13,0)</f>
        <v>TT</v>
      </c>
      <c r="O18" s="125">
        <f>VLOOKUP($A18,'Trofeo Tito Neri'!$A$6:$S$32,14,0)</f>
        <v>0.42222222222222217</v>
      </c>
      <c r="P18" s="210">
        <f>VLOOKUP($A18,'Trofeo Tito Neri'!$A$6:$S$32,15,0)</f>
        <v>1.7962962962962962E-2</v>
      </c>
      <c r="Q18" s="212">
        <f t="shared" si="0"/>
        <v>1.7962962962962962E-2</v>
      </c>
      <c r="R18" s="211">
        <f>VLOOKUP($A18,'Trofeo Tito Neri'!$A$6:$S$32,19,0)</f>
        <v>39.432989690721648</v>
      </c>
    </row>
    <row r="19" spans="1:25" ht="18" x14ac:dyDescent="0.25">
      <c r="A19" s="121">
        <v>12</v>
      </c>
      <c r="B19" s="121">
        <f>VLOOKUP($A19,'Trofeo Tito Neri'!$A$6:$S$373,2,0)</f>
        <v>12</v>
      </c>
      <c r="C19" s="268">
        <v>5</v>
      </c>
      <c r="D19" s="121">
        <f>VLOOKUP($A19,'Trofeo Tito Neri'!$A$6:$S$32,3,0)</f>
        <v>16</v>
      </c>
      <c r="E19" s="121" t="str">
        <f>VLOOKUP($A19,'Trofeo Tito Neri'!$A$6:$S$32,4,0)</f>
        <v>12G</v>
      </c>
      <c r="F19" s="129" t="str">
        <f>VLOOKUP($A19,'Trofeo Tito Neri'!$A$6:$S$32,5,0)</f>
        <v xml:space="preserve">Massimo Turchi </v>
      </c>
      <c r="G19" s="123" t="str">
        <f>VLOOKUP($A19,'Trofeo Tito Neri'!$A$6:$S$32,6,0)</f>
        <v>La Belle Equipe</v>
      </c>
      <c r="H19" s="121" t="str">
        <f>VLOOKUP($A19,'Trofeo Tito Neri'!$A$6:$S$32,7,0)</f>
        <v>Uisp</v>
      </c>
      <c r="I19" s="121" t="str">
        <f>VLOOKUP($A19,'Trofeo Tito Neri'!$A$6:$S$32,8,0)</f>
        <v>12R</v>
      </c>
      <c r="J19" s="129" t="str">
        <f>VLOOKUP($A19,'Trofeo Tito Neri'!$A$6:$S$32,9,0)</f>
        <v>Carlotti Mauro</v>
      </c>
      <c r="K19" s="123" t="str">
        <f>VLOOKUP($A19,'Trofeo Tito Neri'!$A$6:$S$32,10,0)</f>
        <v>La Belle Equipe</v>
      </c>
      <c r="L19" s="121" t="str">
        <f>VLOOKUP($A19,'Trofeo Tito Neri'!$A$6:$S$32,11,0)</f>
        <v>Uisp</v>
      </c>
      <c r="M19" s="121" t="str">
        <f>VLOOKUP($A19,'Trofeo Tito Neri'!$A$6:$S$32,12,0)</f>
        <v>F3</v>
      </c>
      <c r="N19" s="125" t="str">
        <f>VLOOKUP($A19,'Trofeo Tito Neri'!$A$6:$S$32,13,0)</f>
        <v>TT</v>
      </c>
      <c r="O19" s="125">
        <f>VLOOKUP($A19,'Trofeo Tito Neri'!$A$6:$S$32,14,0)</f>
        <v>0.40972222222222215</v>
      </c>
      <c r="P19" s="210">
        <f>VLOOKUP($A19,'Trofeo Tito Neri'!$A$6:$S$32,15,0)</f>
        <v>1.8275462962962962E-2</v>
      </c>
      <c r="Q19" s="212">
        <f t="shared" si="0"/>
        <v>1.8275462962962962E-2</v>
      </c>
      <c r="R19" s="211">
        <f>VLOOKUP($A19,'Trofeo Tito Neri'!$A$6:$S$32,19,0)</f>
        <v>38.758708043065234</v>
      </c>
    </row>
    <row r="20" spans="1:25" ht="18" x14ac:dyDescent="0.25">
      <c r="A20" s="121">
        <v>11</v>
      </c>
      <c r="B20" s="121">
        <f>VLOOKUP($A20,'Trofeo Tito Neri'!$A$6:$S$373,2,0)</f>
        <v>11</v>
      </c>
      <c r="C20" s="268">
        <v>6</v>
      </c>
      <c r="D20" s="121">
        <f>VLOOKUP($A20,'Trofeo Tito Neri'!$A$6:$S$32,3,0)</f>
        <v>23</v>
      </c>
      <c r="E20" s="121" t="str">
        <f>VLOOKUP($A20,'Trofeo Tito Neri'!$A$6:$S$32,4,0)</f>
        <v>11G</v>
      </c>
      <c r="F20" s="129" t="str">
        <f>VLOOKUP($A20,'Trofeo Tito Neri'!$A$6:$S$32,5,0)</f>
        <v>Lopes Siera Paco Massimiliano</v>
      </c>
      <c r="G20" s="123" t="str">
        <f>VLOOKUP($A20,'Trofeo Tito Neri'!$A$6:$S$32,6,0)</f>
        <v>C.S. Croce Verde Viareggio a.s.d.</v>
      </c>
      <c r="H20" s="121" t="str">
        <f>VLOOKUP($A20,'Trofeo Tito Neri'!$A$6:$S$32,7,0)</f>
        <v>Uisp</v>
      </c>
      <c r="I20" s="121" t="str">
        <f>VLOOKUP($A20,'Trofeo Tito Neri'!$A$6:$S$32,8,0)</f>
        <v>11R</v>
      </c>
      <c r="J20" s="129" t="str">
        <f>VLOOKUP($A20,'Trofeo Tito Neri'!$A$6:$S$32,9,0)</f>
        <v>Calascioni Stefano</v>
      </c>
      <c r="K20" s="123" t="str">
        <f>VLOOKUP($A20,'Trofeo Tito Neri'!$A$6:$S$32,10,0)</f>
        <v>C.S. Croce Verde Viareggio a.s.d.</v>
      </c>
      <c r="L20" s="121" t="str">
        <f>VLOOKUP($A20,'Trofeo Tito Neri'!$A$6:$S$32,11,0)</f>
        <v>Uisp</v>
      </c>
      <c r="M20" s="121" t="str">
        <f>VLOOKUP($A20,'Trofeo Tito Neri'!$A$6:$S$32,12,0)</f>
        <v>F3</v>
      </c>
      <c r="N20" s="125" t="str">
        <f>VLOOKUP($A20,'Trofeo Tito Neri'!$A$6:$S$32,13,0)</f>
        <v>BDC</v>
      </c>
      <c r="O20" s="125">
        <f>VLOOKUP($A20,'Trofeo Tito Neri'!$A$6:$S$32,14,0)</f>
        <v>0.40763888888888883</v>
      </c>
      <c r="P20" s="210">
        <f>VLOOKUP($A20,'Trofeo Tito Neri'!$A$6:$S$32,15,0)</f>
        <v>1.9386574074074073E-2</v>
      </c>
      <c r="Q20" s="212">
        <f t="shared" si="0"/>
        <v>1.9386574074074073E-2</v>
      </c>
      <c r="R20" s="211">
        <f>VLOOKUP($A20,'Trofeo Tito Neri'!$A$6:$S$32,19,0)</f>
        <v>36.537313432835823</v>
      </c>
    </row>
    <row r="21" spans="1:25" ht="18" x14ac:dyDescent="0.25">
      <c r="A21" s="173"/>
      <c r="B21" s="174"/>
      <c r="C21" s="174"/>
      <c r="D21" s="174"/>
      <c r="E21" s="173"/>
      <c r="F21" s="175"/>
      <c r="G21" s="175"/>
      <c r="H21" s="173"/>
      <c r="I21" s="173"/>
      <c r="J21" s="175"/>
      <c r="K21" s="176"/>
      <c r="L21" s="173"/>
      <c r="M21" s="173"/>
      <c r="N21" s="177"/>
      <c r="O21" s="178"/>
      <c r="P21" s="179"/>
      <c r="Q21" s="180"/>
      <c r="R21" s="180"/>
    </row>
    <row r="26" spans="1:25" ht="18.75" x14ac:dyDescent="0.25">
      <c r="H26" s="181"/>
      <c r="I26" s="182"/>
      <c r="J26" s="181" t="s">
        <v>161</v>
      </c>
      <c r="K26" s="182"/>
      <c r="L26" s="182"/>
      <c r="M26" s="160"/>
      <c r="N26" s="160"/>
      <c r="O26" s="144"/>
      <c r="P26" s="144"/>
      <c r="Q26" s="144"/>
      <c r="R26" s="144"/>
      <c r="S26" s="144"/>
      <c r="T26" s="144"/>
      <c r="U26" s="189"/>
      <c r="V26" s="161"/>
      <c r="W26" s="162"/>
      <c r="X26" s="163"/>
      <c r="Y26" s="163"/>
    </row>
    <row r="27" spans="1:25" ht="56.25" x14ac:dyDescent="0.25">
      <c r="H27" s="164"/>
      <c r="I27" s="164"/>
      <c r="J27" s="165" t="s">
        <v>161</v>
      </c>
      <c r="K27" s="165"/>
      <c r="L27" s="164"/>
      <c r="M27" s="164"/>
      <c r="N27" s="164"/>
      <c r="O27" s="165"/>
      <c r="P27" s="165"/>
      <c r="Q27" s="164"/>
      <c r="R27" s="166"/>
      <c r="S27" s="165"/>
      <c r="T27" s="165"/>
      <c r="U27" s="165"/>
      <c r="V27" s="167"/>
      <c r="W27" s="168"/>
      <c r="X27" s="169"/>
      <c r="Y27" s="169"/>
    </row>
    <row r="28" spans="1:25" ht="18" x14ac:dyDescent="0.25">
      <c r="H28" s="121" t="s">
        <v>40</v>
      </c>
      <c r="I28" s="121" t="s">
        <v>136</v>
      </c>
      <c r="J28" s="268" t="s">
        <v>144</v>
      </c>
      <c r="K28" s="121" t="s">
        <v>147</v>
      </c>
      <c r="L28" s="121" t="s">
        <v>41</v>
      </c>
      <c r="M28" s="129" t="s">
        <v>126</v>
      </c>
      <c r="N28" s="123" t="s">
        <v>35</v>
      </c>
      <c r="O28" s="121" t="s">
        <v>4</v>
      </c>
      <c r="P28" s="121" t="s">
        <v>41</v>
      </c>
      <c r="Q28" s="129" t="s">
        <v>127</v>
      </c>
      <c r="R28" s="123" t="s">
        <v>35</v>
      </c>
      <c r="S28" s="121" t="s">
        <v>4</v>
      </c>
      <c r="T28" s="124" t="s">
        <v>36</v>
      </c>
      <c r="U28" s="125" t="s">
        <v>209</v>
      </c>
      <c r="V28" s="125" t="s">
        <v>37</v>
      </c>
      <c r="W28" s="210" t="s">
        <v>38</v>
      </c>
      <c r="X28" s="212" t="s">
        <v>199</v>
      </c>
      <c r="Y28" s="211" t="s">
        <v>206</v>
      </c>
    </row>
    <row r="29" spans="1:25" ht="18" x14ac:dyDescent="0.25">
      <c r="H29" s="121">
        <v>24</v>
      </c>
      <c r="I29" s="121">
        <v>24</v>
      </c>
      <c r="J29" s="269">
        <v>1</v>
      </c>
      <c r="K29" s="121">
        <v>6</v>
      </c>
      <c r="L29" s="271" t="s">
        <v>320</v>
      </c>
      <c r="M29" s="129" t="s">
        <v>56</v>
      </c>
      <c r="N29" s="129" t="s">
        <v>80</v>
      </c>
      <c r="O29" s="129" t="s">
        <v>217</v>
      </c>
      <c r="P29" s="129" t="s">
        <v>321</v>
      </c>
      <c r="Q29" s="129" t="s">
        <v>73</v>
      </c>
      <c r="R29" s="129" t="s">
        <v>80</v>
      </c>
      <c r="S29" s="129" t="s">
        <v>217</v>
      </c>
      <c r="T29" s="129" t="s">
        <v>20</v>
      </c>
      <c r="U29" s="129" t="s">
        <v>30</v>
      </c>
      <c r="V29" s="129">
        <v>0.4499999999999999</v>
      </c>
      <c r="W29" s="210">
        <v>1.7291666666666667E-2</v>
      </c>
      <c r="X29" s="212">
        <v>0</v>
      </c>
      <c r="Y29" s="211">
        <v>39.432989690721648</v>
      </c>
    </row>
    <row r="30" spans="1:25" ht="18" x14ac:dyDescent="0.25">
      <c r="H30" s="121">
        <v>19</v>
      </c>
      <c r="I30" s="121">
        <v>19</v>
      </c>
      <c r="J30" s="269">
        <v>2</v>
      </c>
      <c r="K30" s="121">
        <v>13</v>
      </c>
      <c r="L30" s="121" t="s">
        <v>310</v>
      </c>
      <c r="M30" s="129" t="s">
        <v>247</v>
      </c>
      <c r="N30" s="123" t="s">
        <v>254</v>
      </c>
      <c r="O30" s="121" t="s">
        <v>217</v>
      </c>
      <c r="P30" s="121" t="s">
        <v>311</v>
      </c>
      <c r="Q30" s="129" t="s">
        <v>261</v>
      </c>
      <c r="R30" s="123" t="s">
        <v>254</v>
      </c>
      <c r="S30" s="121" t="s">
        <v>217</v>
      </c>
      <c r="T30" s="124" t="s">
        <v>20</v>
      </c>
      <c r="U30" s="125" t="s">
        <v>30</v>
      </c>
      <c r="V30" s="125">
        <v>0.43958333333333327</v>
      </c>
      <c r="W30" s="210">
        <v>1.7962962962962962E-2</v>
      </c>
      <c r="X30" s="212">
        <v>3.9351851851851874E-4</v>
      </c>
      <c r="Y30" s="211">
        <v>38.587641866330394</v>
      </c>
    </row>
    <row r="31" spans="1:25" ht="18" x14ac:dyDescent="0.25">
      <c r="H31" s="121">
        <v>20</v>
      </c>
      <c r="I31" s="121">
        <v>20</v>
      </c>
      <c r="J31" s="269">
        <v>3</v>
      </c>
      <c r="K31" s="121">
        <v>17</v>
      </c>
      <c r="L31" s="121" t="s">
        <v>312</v>
      </c>
      <c r="M31" s="129" t="s">
        <v>248</v>
      </c>
      <c r="N31" s="123" t="s">
        <v>253</v>
      </c>
      <c r="O31" s="121" t="s">
        <v>219</v>
      </c>
      <c r="P31" s="121" t="s">
        <v>313</v>
      </c>
      <c r="Q31" s="129" t="s">
        <v>260</v>
      </c>
      <c r="R31" s="123" t="s">
        <v>271</v>
      </c>
      <c r="S31" s="121" t="s">
        <v>219</v>
      </c>
      <c r="T31" s="124" t="s">
        <v>20</v>
      </c>
      <c r="U31" s="125" t="s">
        <v>30</v>
      </c>
      <c r="V31" s="125">
        <v>0.4416666666666666</v>
      </c>
      <c r="W31" s="210">
        <v>1.8356481481481481E-2</v>
      </c>
      <c r="X31" s="212">
        <v>1.2152777777777804E-3</v>
      </c>
      <c r="Y31" s="211">
        <v>36.934218467109226</v>
      </c>
    </row>
    <row r="32" spans="1:25" ht="18" x14ac:dyDescent="0.25">
      <c r="H32" s="121">
        <v>22</v>
      </c>
      <c r="I32" s="121">
        <v>22</v>
      </c>
      <c r="J32" s="269">
        <v>4</v>
      </c>
      <c r="K32" s="121">
        <v>18</v>
      </c>
      <c r="L32" s="121" t="s">
        <v>316</v>
      </c>
      <c r="M32" s="129" t="s">
        <v>59</v>
      </c>
      <c r="N32" s="123" t="s">
        <v>80</v>
      </c>
      <c r="O32" s="121" t="s">
        <v>217</v>
      </c>
      <c r="P32" s="121" t="s">
        <v>317</v>
      </c>
      <c r="Q32" s="129" t="s">
        <v>236</v>
      </c>
      <c r="R32" s="123" t="s">
        <v>272</v>
      </c>
      <c r="S32" s="121" t="s">
        <v>217</v>
      </c>
      <c r="T32" s="124" t="s">
        <v>20</v>
      </c>
      <c r="U32" s="125" t="s">
        <v>31</v>
      </c>
      <c r="V32" s="125">
        <v>0.44583333333333325</v>
      </c>
      <c r="W32" s="210">
        <v>1.8530092592592595E-2</v>
      </c>
      <c r="X32" s="212">
        <v>5.671296296296327E-4</v>
      </c>
      <c r="Y32" s="211">
        <v>38.226108682073701</v>
      </c>
    </row>
    <row r="33" spans="8:25" ht="18" x14ac:dyDescent="0.25">
      <c r="H33" s="121">
        <v>21</v>
      </c>
      <c r="I33" s="121">
        <v>21</v>
      </c>
      <c r="J33" s="269">
        <v>5</v>
      </c>
      <c r="K33" s="121">
        <v>21</v>
      </c>
      <c r="L33" s="121" t="s">
        <v>314</v>
      </c>
      <c r="M33" s="129" t="s">
        <v>249</v>
      </c>
      <c r="N33" s="123" t="s">
        <v>252</v>
      </c>
      <c r="O33" s="121" t="s">
        <v>219</v>
      </c>
      <c r="P33" s="121" t="s">
        <v>315</v>
      </c>
      <c r="Q33" s="129" t="s">
        <v>259</v>
      </c>
      <c r="R33" s="123" t="s">
        <v>252</v>
      </c>
      <c r="S33" s="121" t="s">
        <v>219</v>
      </c>
      <c r="T33" s="124" t="s">
        <v>20</v>
      </c>
      <c r="U33" s="125" t="s">
        <v>31</v>
      </c>
      <c r="V33" s="125">
        <v>0.44374999999999992</v>
      </c>
      <c r="W33" s="210">
        <v>1.9178240740740742E-2</v>
      </c>
      <c r="X33" s="212">
        <v>1.7824074074074096E-3</v>
      </c>
      <c r="Y33" s="211">
        <v>35.873388042203985</v>
      </c>
    </row>
    <row r="34" spans="8:25" ht="18" x14ac:dyDescent="0.25">
      <c r="H34" s="121">
        <v>23</v>
      </c>
      <c r="I34" s="121">
        <v>23</v>
      </c>
      <c r="J34" s="269">
        <v>6</v>
      </c>
      <c r="K34" s="121">
        <v>24</v>
      </c>
      <c r="L34" s="174" t="s">
        <v>318</v>
      </c>
      <c r="M34" s="129" t="s">
        <v>211</v>
      </c>
      <c r="N34" s="123" t="s">
        <v>226</v>
      </c>
      <c r="O34" s="121" t="s">
        <v>217</v>
      </c>
      <c r="P34" s="121" t="s">
        <v>319</v>
      </c>
      <c r="Q34" s="129" t="s">
        <v>234</v>
      </c>
      <c r="R34" s="123" t="s">
        <v>226</v>
      </c>
      <c r="S34" s="121" t="s">
        <v>217</v>
      </c>
      <c r="T34" s="124" t="s">
        <v>20</v>
      </c>
      <c r="U34" s="125" t="s">
        <v>30</v>
      </c>
      <c r="V34" s="125">
        <v>0.44791666666666657</v>
      </c>
      <c r="W34" s="210">
        <v>1.9745370370370371E-2</v>
      </c>
      <c r="X34" s="129">
        <v>-6.7129629629629484E-4</v>
      </c>
      <c r="Y34" s="129">
        <v>40.963855421686745</v>
      </c>
    </row>
    <row r="35" spans="8:25" ht="18" x14ac:dyDescent="0.25">
      <c r="H35" s="121">
        <v>27</v>
      </c>
      <c r="I35" s="121">
        <v>27</v>
      </c>
      <c r="J35" s="269">
        <v>7</v>
      </c>
      <c r="K35" s="121">
        <v>25</v>
      </c>
      <c r="L35" s="129" t="s">
        <v>326</v>
      </c>
      <c r="M35" s="129" t="s">
        <v>216</v>
      </c>
      <c r="N35" s="129" t="s">
        <v>250</v>
      </c>
      <c r="O35" s="129" t="s">
        <v>217</v>
      </c>
      <c r="P35" s="129" t="s">
        <v>327</v>
      </c>
      <c r="Q35" s="129" t="s">
        <v>232</v>
      </c>
      <c r="R35" s="129" t="s">
        <v>84</v>
      </c>
      <c r="S35" s="129" t="s">
        <v>217</v>
      </c>
      <c r="T35" s="129" t="s">
        <v>20</v>
      </c>
      <c r="U35" t="s">
        <v>30</v>
      </c>
      <c r="V35">
        <v>0.46249999999999991</v>
      </c>
      <c r="W35" s="210">
        <v>1.996527777777778E-2</v>
      </c>
      <c r="X35">
        <v>-3.3564814814814742E-4</v>
      </c>
      <c r="Y35">
        <v>35.478260869565212</v>
      </c>
    </row>
  </sheetData>
  <sortState xmlns:xlrd2="http://schemas.microsoft.com/office/spreadsheetml/2017/richdata2" ref="H29:W35">
    <sortCondition ref="J29:J35"/>
  </sortState>
  <pageMargins left="0.7" right="0.7" top="0.75" bottom="0.75" header="0.3" footer="0.3"/>
  <pageSetup paperSize="9" scale="31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79998168889431442"/>
  </sheetPr>
  <dimension ref="A1:X43"/>
  <sheetViews>
    <sheetView showGridLines="0" view="pageBreakPreview" zoomScale="50" zoomScaleNormal="50" zoomScaleSheetLayoutView="50" zoomScalePageLayoutView="70" workbookViewId="0"/>
  </sheetViews>
  <sheetFormatPr defaultColWidth="9.140625" defaultRowHeight="12.75" x14ac:dyDescent="0.2"/>
  <cols>
    <col min="1" max="1" width="10.28515625" style="2" customWidth="1"/>
    <col min="2" max="2" width="11.42578125" style="2" bestFit="1" customWidth="1"/>
    <col min="3" max="4" width="11.42578125" style="16" customWidth="1"/>
    <col min="5" max="5" width="13.42578125" style="2" customWidth="1"/>
    <col min="6" max="6" width="27.42578125" style="2" bestFit="1" customWidth="1"/>
    <col min="7" max="7" width="31.7109375" style="2" bestFit="1" customWidth="1"/>
    <col min="8" max="8" width="11.7109375" style="16" customWidth="1"/>
    <col min="9" max="9" width="11.42578125" style="16" customWidth="1"/>
    <col min="10" max="10" width="28" style="2" bestFit="1" customWidth="1"/>
    <col min="11" max="11" width="31.7109375" style="1" bestFit="1" customWidth="1"/>
    <col min="12" max="12" width="12.5703125" style="16" bestFit="1" customWidth="1"/>
    <col min="13" max="13" width="11.7109375" style="16" customWidth="1"/>
    <col min="14" max="14" width="15.42578125" style="16" customWidth="1"/>
    <col min="15" max="15" width="15" style="71" customWidth="1"/>
    <col min="16" max="16" width="15" style="46" customWidth="1"/>
    <col min="17" max="17" width="13" style="77" customWidth="1"/>
    <col min="18" max="18" width="17" style="77" customWidth="1"/>
    <col min="19" max="16384" width="9.140625" style="2"/>
  </cols>
  <sheetData>
    <row r="1" spans="1:24" s="1" customFormat="1" ht="57" customHeight="1" x14ac:dyDescent="0.2">
      <c r="A1" s="2"/>
      <c r="B1" s="2"/>
      <c r="C1" s="16"/>
      <c r="D1" s="16"/>
      <c r="E1" s="2"/>
      <c r="F1" s="2"/>
      <c r="G1" s="2"/>
      <c r="H1" s="16"/>
      <c r="I1" s="16"/>
      <c r="J1" s="2"/>
      <c r="L1" s="16"/>
      <c r="M1" s="16"/>
      <c r="N1" s="16"/>
      <c r="O1" s="71"/>
      <c r="P1" s="46"/>
      <c r="Q1" s="77"/>
      <c r="R1" s="77"/>
    </row>
    <row r="2" spans="1:24" ht="30" customHeight="1" x14ac:dyDescent="0.2"/>
    <row r="3" spans="1:24" ht="55.5" customHeight="1" x14ac:dyDescent="0.2"/>
    <row r="4" spans="1:24" ht="54" customHeight="1" x14ac:dyDescent="0.2">
      <c r="A4" s="276" t="s">
        <v>243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18"/>
      <c r="T4" s="18"/>
      <c r="U4" s="18"/>
      <c r="V4" s="18"/>
      <c r="W4" s="18"/>
      <c r="X4" s="18"/>
    </row>
    <row r="5" spans="1:24" ht="12.75" hidden="1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18"/>
      <c r="T5" s="18"/>
      <c r="U5" s="18"/>
      <c r="V5" s="18"/>
      <c r="W5" s="18"/>
      <c r="X5" s="18"/>
    </row>
    <row r="6" spans="1:24" ht="24.75" customHeight="1" x14ac:dyDescent="0.2">
      <c r="A6" s="160"/>
      <c r="B6" s="160"/>
      <c r="C6" s="160" t="s">
        <v>140</v>
      </c>
      <c r="D6" s="182"/>
      <c r="E6" s="160"/>
      <c r="F6" s="160"/>
      <c r="G6" s="160"/>
      <c r="H6" s="144"/>
      <c r="I6" s="144"/>
      <c r="J6" s="144"/>
      <c r="K6" s="144"/>
      <c r="L6" s="144"/>
      <c r="M6" s="144"/>
      <c r="N6" s="144"/>
      <c r="O6" s="161"/>
      <c r="P6" s="162"/>
      <c r="Q6" s="163"/>
      <c r="R6" s="163"/>
      <c r="S6" s="18"/>
      <c r="T6" s="18"/>
      <c r="U6" s="18"/>
      <c r="V6" s="18"/>
      <c r="W6" s="18"/>
      <c r="X6" s="18"/>
    </row>
    <row r="7" spans="1:24" ht="35.1" customHeight="1" x14ac:dyDescent="0.2">
      <c r="A7" s="164" t="s">
        <v>40</v>
      </c>
      <c r="B7" s="164" t="s">
        <v>136</v>
      </c>
      <c r="C7" s="165" t="s">
        <v>144</v>
      </c>
      <c r="D7" s="165" t="s">
        <v>147</v>
      </c>
      <c r="E7" s="164" t="s">
        <v>41</v>
      </c>
      <c r="F7" s="164" t="s">
        <v>126</v>
      </c>
      <c r="G7" s="164" t="s">
        <v>35</v>
      </c>
      <c r="H7" s="165" t="s">
        <v>4</v>
      </c>
      <c r="I7" s="165" t="s">
        <v>41</v>
      </c>
      <c r="J7" s="164" t="s">
        <v>127</v>
      </c>
      <c r="K7" s="166" t="s">
        <v>35</v>
      </c>
      <c r="L7" s="165" t="s">
        <v>4</v>
      </c>
      <c r="M7" s="165" t="s">
        <v>36</v>
      </c>
      <c r="N7" s="165" t="s">
        <v>209</v>
      </c>
      <c r="O7" s="167" t="s">
        <v>37</v>
      </c>
      <c r="P7" s="168" t="s">
        <v>38</v>
      </c>
      <c r="Q7" s="169" t="s">
        <v>199</v>
      </c>
      <c r="R7" s="169" t="s">
        <v>206</v>
      </c>
      <c r="S7" s="17"/>
      <c r="T7" s="17"/>
      <c r="U7" s="17"/>
      <c r="V7" s="17"/>
      <c r="W7" s="17"/>
      <c r="X7" s="17"/>
    </row>
    <row r="8" spans="1:24" ht="35.1" customHeight="1" x14ac:dyDescent="0.2">
      <c r="A8" s="121">
        <v>2</v>
      </c>
      <c r="B8" s="121">
        <v>2</v>
      </c>
      <c r="C8" s="269">
        <v>1</v>
      </c>
      <c r="D8" s="121">
        <f>VLOOKUP($A8,'Trofeo Tito Neri'!$A$6:$S$32,3,0)</f>
        <v>8</v>
      </c>
      <c r="E8" s="121" t="str">
        <f>VLOOKUP($A8,'Trofeo Tito Neri'!$A$6:$S$32,4,0)</f>
        <v>2G</v>
      </c>
      <c r="F8" s="129" t="str">
        <f>VLOOKUP($A8,'Trofeo Tito Neri'!$A$6:$S$32,5,0)</f>
        <v>Cotroneo Daniele</v>
      </c>
      <c r="G8" s="123" t="str">
        <f>VLOOKUP($A8,'Trofeo Tito Neri'!$A$6:$S$32,6,0)</f>
        <v>A.s.d. Team Falaschi</v>
      </c>
      <c r="H8" s="121" t="str">
        <f>VLOOKUP($A8,'Trofeo Tito Neri'!$A$6:$S$32,7,0)</f>
        <v>Uisp</v>
      </c>
      <c r="I8" s="121" t="str">
        <f>VLOOKUP($A8,'Trofeo Tito Neri'!$A$6:$S$32,8,0)</f>
        <v>2R</v>
      </c>
      <c r="J8" s="129" t="str">
        <f>VLOOKUP($A8,'Trofeo Tito Neri'!$A$6:$S$32,9,0)</f>
        <v>De Santis Adrien</v>
      </c>
      <c r="K8" s="123" t="str">
        <f>VLOOKUP($A8,'Trofeo Tito Neri'!$A$6:$S$32,10,0)</f>
        <v>A.s.d. Team Falaschi</v>
      </c>
      <c r="L8" s="121" t="str">
        <f>VLOOKUP($A8,'Trofeo Tito Neri'!$A$6:$S$32,11,0)</f>
        <v>Uisp</v>
      </c>
      <c r="M8" s="121" t="str">
        <f>VLOOKUP($A8,'Trofeo Tito Neri'!$A$6:$S$32,12,0)</f>
        <v>F1</v>
      </c>
      <c r="N8" s="125" t="str">
        <f>VLOOKUP($A8,'Trofeo Tito Neri'!$A$6:$S$32,13,0)</f>
        <v>BDC</v>
      </c>
      <c r="O8" s="125">
        <f>VLOOKUP($A8,'Trofeo Tito Neri'!$A$6:$S$32,14,0)</f>
        <v>0.37708333333333333</v>
      </c>
      <c r="P8" s="210">
        <f>VLOOKUP($A8,'Trofeo Tito Neri'!$A$6:$S$32,15,0)</f>
        <v>1.7430555555555557E-2</v>
      </c>
      <c r="Q8" s="212">
        <f>P8-$P$8</f>
        <v>0</v>
      </c>
      <c r="R8" s="211">
        <f>VLOOKUP($A8,'Trofeo Tito Neri'!$A$6:$S$32,19,0)</f>
        <v>40.63745019920318</v>
      </c>
    </row>
    <row r="9" spans="1:24" ht="35.1" customHeight="1" x14ac:dyDescent="0.2">
      <c r="A9" s="121"/>
      <c r="B9" s="121"/>
      <c r="C9" s="269"/>
      <c r="D9" s="121"/>
      <c r="E9" s="121"/>
      <c r="F9" s="129"/>
      <c r="G9" s="123"/>
      <c r="H9" s="121"/>
      <c r="I9" s="121"/>
      <c r="J9" s="129"/>
      <c r="K9" s="123"/>
      <c r="L9" s="121"/>
      <c r="M9" s="121"/>
      <c r="N9" s="125"/>
      <c r="O9" s="125"/>
      <c r="P9" s="210"/>
      <c r="Q9" s="212"/>
      <c r="R9" s="211"/>
    </row>
    <row r="10" spans="1:24" ht="35.1" customHeight="1" x14ac:dyDescent="0.2">
      <c r="A10" s="173"/>
      <c r="B10" s="174"/>
      <c r="C10" s="174"/>
      <c r="D10" s="174"/>
      <c r="E10" s="173"/>
      <c r="F10" s="175"/>
      <c r="G10" s="175"/>
      <c r="H10" s="173"/>
      <c r="I10" s="173"/>
      <c r="J10" s="175"/>
      <c r="K10" s="176"/>
      <c r="L10" s="173"/>
      <c r="M10" s="173"/>
      <c r="N10" s="177"/>
      <c r="O10" s="178"/>
      <c r="P10" s="179"/>
      <c r="Q10" s="180"/>
      <c r="R10" s="180"/>
    </row>
    <row r="11" spans="1:24" ht="35.1" customHeight="1" x14ac:dyDescent="0.2">
      <c r="A11" s="181"/>
      <c r="B11" s="182"/>
      <c r="C11" s="181" t="s">
        <v>141</v>
      </c>
      <c r="D11" s="182"/>
      <c r="E11" s="182"/>
      <c r="F11" s="160"/>
      <c r="G11" s="160"/>
      <c r="H11" s="144"/>
      <c r="I11" s="144"/>
      <c r="J11" s="144"/>
      <c r="K11" s="144"/>
      <c r="L11" s="144"/>
      <c r="M11" s="144"/>
      <c r="N11" s="144"/>
      <c r="O11" s="161"/>
      <c r="P11" s="162"/>
      <c r="Q11" s="163"/>
      <c r="R11" s="163"/>
    </row>
    <row r="12" spans="1:24" ht="35.1" customHeight="1" x14ac:dyDescent="0.2">
      <c r="A12" s="164" t="s">
        <v>40</v>
      </c>
      <c r="B12" s="164" t="s">
        <v>136</v>
      </c>
      <c r="C12" s="165" t="s">
        <v>144</v>
      </c>
      <c r="D12" s="165" t="s">
        <v>147</v>
      </c>
      <c r="E12" s="164" t="s">
        <v>41</v>
      </c>
      <c r="F12" s="164" t="s">
        <v>126</v>
      </c>
      <c r="G12" s="164" t="s">
        <v>35</v>
      </c>
      <c r="H12" s="165" t="s">
        <v>4</v>
      </c>
      <c r="I12" s="165" t="s">
        <v>41</v>
      </c>
      <c r="J12" s="164" t="s">
        <v>127</v>
      </c>
      <c r="K12" s="166" t="s">
        <v>35</v>
      </c>
      <c r="L12" s="165" t="s">
        <v>4</v>
      </c>
      <c r="M12" s="165" t="s">
        <v>36</v>
      </c>
      <c r="N12" s="165" t="s">
        <v>209</v>
      </c>
      <c r="O12" s="167" t="s">
        <v>37</v>
      </c>
      <c r="P12" s="168" t="s">
        <v>38</v>
      </c>
      <c r="Q12" s="169" t="s">
        <v>199</v>
      </c>
      <c r="R12" s="169" t="s">
        <v>206</v>
      </c>
    </row>
    <row r="13" spans="1:24" ht="35.1" customHeight="1" x14ac:dyDescent="0.2">
      <c r="A13" s="121">
        <v>5</v>
      </c>
      <c r="B13" s="121">
        <f>VLOOKUP($A13,'Trofeo Tito Neri'!$A$6:$S$373,2,0)</f>
        <v>5</v>
      </c>
      <c r="C13" s="269"/>
      <c r="D13" s="121">
        <f>VLOOKUP($A13,'Trofeo Tito Neri'!$A$6:$S$32,3,0)</f>
        <v>2</v>
      </c>
      <c r="E13" s="121" t="str">
        <f>VLOOKUP($A13,'Trofeo Tito Neri'!$A$6:$S$32,4,0)</f>
        <v>5G</v>
      </c>
      <c r="F13" s="129" t="str">
        <f>VLOOKUP($A13,'Trofeo Tito Neri'!$A$6:$S$32,5,0)</f>
        <v>Rumsas Raimondas</v>
      </c>
      <c r="G13" s="123" t="str">
        <f>VLOOKUP($A13,'Trofeo Tito Neri'!$A$6:$S$32,6,0)</f>
        <v>A.s.d. Team Falaschi</v>
      </c>
      <c r="H13" s="121" t="str">
        <f>VLOOKUP($A13,'Trofeo Tito Neri'!$A$6:$S$32,7,0)</f>
        <v>Uisp</v>
      </c>
      <c r="I13" s="121" t="str">
        <f>VLOOKUP($A13,'Trofeo Tito Neri'!$A$6:$S$32,8,0)</f>
        <v>5R</v>
      </c>
      <c r="J13" s="129" t="str">
        <f>VLOOKUP($A13,'Trofeo Tito Neri'!$A$6:$S$32,9,0)</f>
        <v>Giusti Daniele</v>
      </c>
      <c r="K13" s="123" t="str">
        <f>VLOOKUP($A13,'Trofeo Tito Neri'!$A$6:$S$32,10,0)</f>
        <v>Cicloteam San Ginese</v>
      </c>
      <c r="L13" s="121" t="str">
        <f>VLOOKUP($A13,'Trofeo Tito Neri'!$A$6:$S$32,11,0)</f>
        <v>Uisp</v>
      </c>
      <c r="M13" s="121" t="str">
        <f>VLOOKUP($A13,'Trofeo Tito Neri'!$A$6:$S$32,12,0)</f>
        <v>F2</v>
      </c>
      <c r="N13" s="125" t="str">
        <f>VLOOKUP($A13,'Trofeo Tito Neri'!$A$6:$S$32,13,0)</f>
        <v>TT</v>
      </c>
      <c r="O13" s="125">
        <f>VLOOKUP($A13,'Trofeo Tito Neri'!$A$6:$S$32,14,0)</f>
        <v>0.3833333333333333</v>
      </c>
      <c r="P13" s="210">
        <f>VLOOKUP($A13,'Trofeo Tito Neri'!$A$6:$S$32,15,0)</f>
        <v>1.6342592592592593E-2</v>
      </c>
      <c r="Q13" s="212">
        <f>P13-$P$13</f>
        <v>0</v>
      </c>
      <c r="R13" s="211">
        <f>VLOOKUP($A13,'Trofeo Tito Neri'!$A$6:$S$32,19,0)</f>
        <v>43.342776203966004</v>
      </c>
      <c r="S13" s="213"/>
    </row>
    <row r="14" spans="1:24" ht="35.1" customHeight="1" x14ac:dyDescent="0.2">
      <c r="A14" s="121"/>
      <c r="B14" s="121"/>
      <c r="C14" s="269"/>
      <c r="D14" s="121"/>
      <c r="E14" s="121"/>
      <c r="F14" s="129"/>
      <c r="G14" s="123"/>
      <c r="H14" s="121"/>
      <c r="I14" s="121"/>
      <c r="J14" s="129"/>
      <c r="K14" s="123"/>
      <c r="L14" s="121"/>
      <c r="M14" s="121"/>
      <c r="N14" s="125"/>
      <c r="O14" s="125"/>
      <c r="P14" s="210"/>
      <c r="Q14" s="212"/>
      <c r="R14" s="211"/>
      <c r="S14" s="213"/>
    </row>
    <row r="15" spans="1:24" ht="35.1" customHeight="1" x14ac:dyDescent="0.2">
      <c r="A15" s="121"/>
      <c r="B15" s="121"/>
      <c r="C15" s="269"/>
      <c r="D15" s="121"/>
      <c r="E15" s="121"/>
      <c r="F15" s="129"/>
      <c r="G15" s="123"/>
      <c r="H15" s="121"/>
      <c r="I15" s="121"/>
      <c r="J15" s="129"/>
      <c r="K15" s="123"/>
      <c r="L15" s="121"/>
      <c r="M15" s="121"/>
      <c r="N15" s="125"/>
      <c r="O15" s="125"/>
      <c r="P15" s="210"/>
      <c r="Q15" s="212"/>
      <c r="R15" s="211"/>
      <c r="S15" s="213"/>
    </row>
    <row r="16" spans="1:24" ht="35.1" customHeight="1" x14ac:dyDescent="0.2">
      <c r="A16" s="121"/>
      <c r="B16" s="121"/>
      <c r="C16" s="269"/>
      <c r="D16" s="121"/>
      <c r="E16" s="121"/>
      <c r="F16" s="129"/>
      <c r="G16" s="123"/>
      <c r="H16" s="121"/>
      <c r="I16" s="121"/>
      <c r="J16" s="129"/>
      <c r="K16" s="123"/>
      <c r="L16" s="121"/>
      <c r="M16" s="121"/>
      <c r="N16" s="125"/>
      <c r="O16" s="125"/>
      <c r="P16" s="210"/>
      <c r="Q16" s="212"/>
      <c r="R16" s="211"/>
      <c r="S16" s="213"/>
    </row>
    <row r="17" spans="1:18" ht="35.1" customHeight="1" x14ac:dyDescent="0.2">
      <c r="A17" s="173"/>
      <c r="B17" s="174"/>
      <c r="C17" s="174"/>
      <c r="D17" s="174"/>
      <c r="E17" s="173"/>
      <c r="F17" s="175"/>
      <c r="G17" s="175"/>
      <c r="H17" s="173"/>
      <c r="I17" s="173"/>
      <c r="J17" s="175"/>
      <c r="K17" s="176"/>
      <c r="L17" s="173"/>
      <c r="M17" s="173"/>
      <c r="N17" s="177"/>
      <c r="O17" s="178"/>
      <c r="P17" s="179"/>
      <c r="Q17" s="180"/>
      <c r="R17" s="180"/>
    </row>
    <row r="18" spans="1:18" ht="35.1" customHeight="1" x14ac:dyDescent="0.2">
      <c r="A18" s="181"/>
      <c r="B18" s="182"/>
      <c r="C18" s="181" t="s">
        <v>142</v>
      </c>
      <c r="D18" s="182"/>
      <c r="E18" s="182"/>
      <c r="F18" s="160"/>
      <c r="G18" s="160"/>
      <c r="H18" s="144"/>
      <c r="I18" s="144"/>
      <c r="J18" s="144"/>
      <c r="K18" s="144"/>
      <c r="L18" s="144"/>
      <c r="M18" s="144"/>
      <c r="N18" s="144"/>
      <c r="O18" s="161"/>
      <c r="P18" s="162"/>
      <c r="Q18" s="163"/>
      <c r="R18" s="163"/>
    </row>
    <row r="19" spans="1:18" ht="35.1" customHeight="1" x14ac:dyDescent="0.2">
      <c r="A19" s="164" t="s">
        <v>40</v>
      </c>
      <c r="B19" s="164" t="s">
        <v>136</v>
      </c>
      <c r="C19" s="165" t="s">
        <v>144</v>
      </c>
      <c r="D19" s="165" t="s">
        <v>147</v>
      </c>
      <c r="E19" s="164" t="s">
        <v>41</v>
      </c>
      <c r="F19" s="164" t="s">
        <v>126</v>
      </c>
      <c r="G19" s="164" t="s">
        <v>35</v>
      </c>
      <c r="H19" s="165" t="s">
        <v>4</v>
      </c>
      <c r="I19" s="165" t="s">
        <v>41</v>
      </c>
      <c r="J19" s="164" t="s">
        <v>127</v>
      </c>
      <c r="K19" s="166" t="s">
        <v>35</v>
      </c>
      <c r="L19" s="165" t="s">
        <v>4</v>
      </c>
      <c r="M19" s="165" t="s">
        <v>36</v>
      </c>
      <c r="N19" s="165" t="s">
        <v>209</v>
      </c>
      <c r="O19" s="167" t="s">
        <v>37</v>
      </c>
      <c r="P19" s="168" t="s">
        <v>38</v>
      </c>
      <c r="Q19" s="169" t="s">
        <v>199</v>
      </c>
      <c r="R19" s="169" t="s">
        <v>206</v>
      </c>
    </row>
    <row r="20" spans="1:18" ht="35.1" customHeight="1" x14ac:dyDescent="0.2">
      <c r="A20" s="121">
        <v>15</v>
      </c>
      <c r="B20" s="121">
        <v>15</v>
      </c>
      <c r="C20" s="268"/>
      <c r="D20" s="121">
        <f>VLOOKUP($A20,'Trofeo Tito Neri'!$A$6:$S$32,3,0)</f>
        <v>5</v>
      </c>
      <c r="E20" s="121" t="str">
        <f>VLOOKUP($A20,'Trofeo Tito Neri'!$A$6:$S$32,4,0)</f>
        <v>15G</v>
      </c>
      <c r="F20" s="129" t="str">
        <f>VLOOKUP($A20,'Trofeo Tito Neri'!$A$6:$S$32,5,0)</f>
        <v>Masiani Nicola</v>
      </c>
      <c r="G20" s="123" t="str">
        <f>VLOOKUP($A20,'Trofeo Tito Neri'!$A$6:$S$32,6,0)</f>
        <v>Tredici Racing Club</v>
      </c>
      <c r="H20" s="121" t="str">
        <f>VLOOKUP($A20,'Trofeo Tito Neri'!$A$6:$S$32,7,0)</f>
        <v>Uisp</v>
      </c>
      <c r="I20" s="121" t="str">
        <f>VLOOKUP($A20,'Trofeo Tito Neri'!$A$6:$S$32,8,0)</f>
        <v>15R</v>
      </c>
      <c r="J20" s="129" t="str">
        <f>VLOOKUP($A20,'Trofeo Tito Neri'!$A$6:$S$32,9,0)</f>
        <v>Maggini Alessandro</v>
      </c>
      <c r="K20" s="123" t="str">
        <f>VLOOKUP($A20,'Trofeo Tito Neri'!$A$6:$S$32,10,0)</f>
        <v>Tredici Racing Club</v>
      </c>
      <c r="L20" s="121" t="str">
        <f>VLOOKUP($A20,'Trofeo Tito Neri'!$A$6:$S$32,11,0)</f>
        <v>Uisp</v>
      </c>
      <c r="M20" s="121" t="str">
        <f>VLOOKUP($A20,'Trofeo Tito Neri'!$A$6:$S$32,12,0)</f>
        <v>F3</v>
      </c>
      <c r="N20" s="125" t="str">
        <f>VLOOKUP($A20,'Trofeo Tito Neri'!$A$6:$S$32,13,0)</f>
        <v>TT</v>
      </c>
      <c r="O20" s="125">
        <f>VLOOKUP($A20,'Trofeo Tito Neri'!$A$6:$S$32,14,0)</f>
        <v>0.42430555555555549</v>
      </c>
      <c r="P20" s="210">
        <f>VLOOKUP($A20,'Trofeo Tito Neri'!$A$6:$S$32,15,0)</f>
        <v>1.6979166666666667E-2</v>
      </c>
      <c r="Q20" s="212">
        <f>P20-$P$20</f>
        <v>0</v>
      </c>
      <c r="R20" s="211">
        <f>VLOOKUP($A20,'Trofeo Tito Neri'!$A$6:$S$32,19,0)</f>
        <v>41.717791411042938</v>
      </c>
    </row>
    <row r="21" spans="1:18" ht="35.1" customHeight="1" x14ac:dyDescent="0.2">
      <c r="A21" s="121"/>
      <c r="B21" s="121"/>
      <c r="C21" s="268"/>
      <c r="D21" s="121"/>
      <c r="E21" s="121"/>
      <c r="F21" s="129"/>
      <c r="G21" s="123"/>
      <c r="H21" s="121"/>
      <c r="I21" s="121"/>
      <c r="J21" s="129"/>
      <c r="K21" s="123"/>
      <c r="L21" s="121"/>
      <c r="M21" s="121"/>
      <c r="N21" s="125"/>
      <c r="O21" s="125"/>
      <c r="P21" s="210"/>
      <c r="Q21" s="212"/>
      <c r="R21" s="211"/>
    </row>
    <row r="22" spans="1:18" ht="35.1" customHeight="1" x14ac:dyDescent="0.2">
      <c r="A22" s="121"/>
      <c r="B22" s="121"/>
      <c r="C22" s="268"/>
      <c r="D22" s="121"/>
      <c r="E22" s="121"/>
      <c r="F22" s="129"/>
      <c r="G22" s="123"/>
      <c r="H22" s="121"/>
      <c r="I22" s="121"/>
      <c r="J22" s="129"/>
      <c r="K22" s="123"/>
      <c r="L22" s="121"/>
      <c r="M22" s="121"/>
      <c r="N22" s="125"/>
      <c r="O22" s="125"/>
      <c r="P22" s="210"/>
      <c r="Q22" s="212"/>
      <c r="R22" s="211"/>
    </row>
    <row r="23" spans="1:18" ht="35.1" customHeight="1" x14ac:dyDescent="0.2">
      <c r="A23" s="121"/>
      <c r="B23" s="121"/>
      <c r="C23" s="268"/>
      <c r="D23" s="121"/>
      <c r="E23" s="121"/>
      <c r="F23" s="129"/>
      <c r="G23" s="123"/>
      <c r="H23" s="121"/>
      <c r="I23" s="121"/>
      <c r="J23" s="129"/>
      <c r="K23" s="123"/>
      <c r="L23" s="121"/>
      <c r="M23" s="121"/>
      <c r="N23" s="125"/>
      <c r="O23" s="125"/>
      <c r="P23" s="210"/>
      <c r="Q23" s="212"/>
      <c r="R23" s="211"/>
    </row>
    <row r="24" spans="1:18" ht="35.1" customHeight="1" x14ac:dyDescent="0.2">
      <c r="A24" s="121"/>
      <c r="B24" s="121"/>
      <c r="C24" s="268"/>
      <c r="D24" s="121"/>
      <c r="E24" s="121"/>
      <c r="F24" s="129"/>
      <c r="G24" s="123"/>
      <c r="H24" s="121"/>
      <c r="I24" s="121"/>
      <c r="J24" s="129"/>
      <c r="K24" s="123"/>
      <c r="L24" s="121"/>
      <c r="M24" s="121"/>
      <c r="N24" s="125"/>
      <c r="O24" s="125"/>
      <c r="P24" s="210"/>
      <c r="Q24" s="212"/>
      <c r="R24" s="211"/>
    </row>
    <row r="25" spans="1:18" ht="35.1" customHeight="1" x14ac:dyDescent="0.2">
      <c r="A25" s="173"/>
      <c r="B25" s="174"/>
      <c r="C25" s="174"/>
      <c r="D25" s="174"/>
      <c r="E25" s="173"/>
      <c r="F25" s="175"/>
      <c r="G25" s="175"/>
      <c r="H25" s="173"/>
      <c r="I25" s="173"/>
      <c r="J25" s="175"/>
      <c r="K25" s="176"/>
      <c r="L25" s="173"/>
      <c r="M25" s="173"/>
      <c r="N25" s="177"/>
      <c r="O25" s="178"/>
      <c r="P25" s="179"/>
      <c r="Q25" s="180"/>
      <c r="R25" s="180"/>
    </row>
    <row r="26" spans="1:18" ht="35.1" customHeight="1" x14ac:dyDescent="0.2">
      <c r="A26" s="181"/>
      <c r="B26" s="182"/>
      <c r="C26" s="181" t="s">
        <v>143</v>
      </c>
      <c r="D26" s="182"/>
      <c r="E26" s="182"/>
      <c r="F26" s="160"/>
      <c r="G26" s="160"/>
      <c r="H26" s="144"/>
      <c r="I26" s="144"/>
      <c r="J26" s="144"/>
      <c r="K26" s="144"/>
      <c r="L26" s="144"/>
      <c r="M26" s="144"/>
      <c r="N26" s="144"/>
      <c r="O26" s="161"/>
      <c r="P26" s="162"/>
      <c r="Q26" s="163"/>
      <c r="R26" s="163"/>
    </row>
    <row r="27" spans="1:18" ht="35.1" customHeight="1" x14ac:dyDescent="0.2">
      <c r="A27" s="164" t="s">
        <v>40</v>
      </c>
      <c r="B27" s="164" t="s">
        <v>136</v>
      </c>
      <c r="C27" s="165" t="s">
        <v>144</v>
      </c>
      <c r="D27" s="165" t="s">
        <v>147</v>
      </c>
      <c r="E27" s="164" t="s">
        <v>41</v>
      </c>
      <c r="F27" s="164" t="s">
        <v>126</v>
      </c>
      <c r="G27" s="164" t="s">
        <v>35</v>
      </c>
      <c r="H27" s="165" t="s">
        <v>4</v>
      </c>
      <c r="I27" s="165" t="s">
        <v>41</v>
      </c>
      <c r="J27" s="164" t="s">
        <v>127</v>
      </c>
      <c r="K27" s="166" t="s">
        <v>35</v>
      </c>
      <c r="L27" s="165" t="s">
        <v>4</v>
      </c>
      <c r="M27" s="165" t="s">
        <v>36</v>
      </c>
      <c r="N27" s="165" t="s">
        <v>209</v>
      </c>
      <c r="O27" s="167" t="s">
        <v>37</v>
      </c>
      <c r="P27" s="168" t="s">
        <v>38</v>
      </c>
      <c r="Q27" s="169" t="s">
        <v>199</v>
      </c>
      <c r="R27" s="169" t="s">
        <v>206</v>
      </c>
    </row>
    <row r="28" spans="1:18" ht="35.1" customHeight="1" x14ac:dyDescent="0.2">
      <c r="A28" s="121">
        <v>18</v>
      </c>
      <c r="B28" s="121">
        <v>18</v>
      </c>
      <c r="C28" s="268">
        <v>1</v>
      </c>
      <c r="D28" s="121">
        <f>VLOOKUP($A28,'Trofeo Tito Neri'!$A$6:$S$32,3,0)</f>
        <v>19</v>
      </c>
      <c r="E28" s="121" t="str">
        <f>VLOOKUP($A28,'Trofeo Tito Neri'!$A$6:$S$32,4,0)</f>
        <v>18G</v>
      </c>
      <c r="F28" s="129" t="str">
        <f>VLOOKUP($A28,'Trofeo Tito Neri'!$A$6:$S$32,5,0)</f>
        <v>Greco Stefano</v>
      </c>
      <c r="G28" s="123" t="str">
        <f>VLOOKUP($A28,'Trofeo Tito Neri'!$A$6:$S$32,6,0)</f>
        <v>Gruppo Crosa Bike</v>
      </c>
      <c r="H28" s="121" t="str">
        <f>VLOOKUP($A28,'Trofeo Tito Neri'!$A$6:$S$32,7,0)</f>
        <v>Uisp</v>
      </c>
      <c r="I28" s="121" t="str">
        <f>VLOOKUP($A28,'Trofeo Tito Neri'!$A$6:$S$32,8,0)</f>
        <v>18R</v>
      </c>
      <c r="J28" s="129" t="str">
        <f>VLOOKUP($A28,'Trofeo Tito Neri'!$A$6:$S$32,9,0)</f>
        <v>Oliviero Lorenzi</v>
      </c>
      <c r="K28" s="123" t="str">
        <f>VLOOKUP($A28,'Trofeo Tito Neri'!$A$6:$S$32,10,0)</f>
        <v>Gruppo Crosa Bike</v>
      </c>
      <c r="L28" s="121" t="str">
        <f>VLOOKUP($A28,'Trofeo Tito Neri'!$A$6:$S$32,11,0)</f>
        <v>Uisp</v>
      </c>
      <c r="M28" s="121" t="str">
        <f>VLOOKUP($A28,'Trofeo Tito Neri'!$A$6:$S$32,12,0)</f>
        <v>F4</v>
      </c>
      <c r="N28" s="125" t="str">
        <f>VLOOKUP($A28,'Trofeo Tito Neri'!$A$6:$S$32,13,0)</f>
        <v>TT</v>
      </c>
      <c r="O28" s="125">
        <f>VLOOKUP($A28,'Trofeo Tito Neri'!$A$6:$S$32,14,0)</f>
        <v>0.43055555555555558</v>
      </c>
      <c r="P28" s="210">
        <f>VLOOKUP($A28,'Trofeo Tito Neri'!$A$6:$S$32,15,0)</f>
        <v>1.8587962962962962E-2</v>
      </c>
      <c r="Q28" s="212">
        <f>P28-$P$28</f>
        <v>0</v>
      </c>
      <c r="R28" s="211">
        <f>VLOOKUP($A28,'Trofeo Tito Neri'!$A$6:$S$32,19,0)</f>
        <v>38.107098381070983</v>
      </c>
    </row>
    <row r="29" spans="1:18" ht="35.1" customHeight="1" x14ac:dyDescent="0.2">
      <c r="A29" s="121"/>
      <c r="B29" s="121"/>
      <c r="C29" s="268"/>
      <c r="D29" s="121"/>
      <c r="E29" s="121"/>
      <c r="F29" s="129"/>
      <c r="G29" s="123"/>
      <c r="H29" s="121"/>
      <c r="I29" s="121"/>
      <c r="J29" s="129"/>
      <c r="K29" s="123"/>
      <c r="L29" s="121"/>
      <c r="M29" s="121"/>
      <c r="N29" s="125"/>
      <c r="O29" s="125"/>
      <c r="P29" s="210"/>
      <c r="Q29" s="212"/>
      <c r="R29" s="211"/>
    </row>
    <row r="30" spans="1:18" ht="35.1" customHeight="1" x14ac:dyDescent="0.2">
      <c r="A30" s="173"/>
      <c r="B30" s="173"/>
      <c r="C30" s="173"/>
      <c r="D30" s="173"/>
      <c r="E30" s="173"/>
      <c r="F30" s="176"/>
      <c r="G30" s="176"/>
      <c r="H30" s="173"/>
      <c r="I30" s="173"/>
      <c r="J30" s="176"/>
      <c r="K30" s="176"/>
      <c r="L30" s="173"/>
      <c r="M30" s="173"/>
      <c r="N30" s="177"/>
      <c r="O30" s="195"/>
      <c r="P30" s="179"/>
      <c r="Q30" s="173"/>
      <c r="R30" s="177"/>
    </row>
    <row r="31" spans="1:18" ht="35.1" customHeight="1" x14ac:dyDescent="0.25">
      <c r="A31" s="183"/>
      <c r="B31" s="183"/>
      <c r="C31" s="183"/>
      <c r="D31" s="183"/>
      <c r="E31" s="183"/>
      <c r="F31" s="184"/>
      <c r="G31" s="184"/>
      <c r="H31" s="183"/>
      <c r="I31" s="183"/>
      <c r="J31" s="184"/>
      <c r="K31" s="185"/>
      <c r="L31" s="183"/>
      <c r="M31" s="183"/>
      <c r="N31" s="177"/>
      <c r="O31" s="186"/>
      <c r="P31" s="187"/>
      <c r="Q31" s="188"/>
      <c r="R31" s="188"/>
    </row>
    <row r="32" spans="1:18" ht="35.1" customHeight="1" x14ac:dyDescent="0.2">
      <c r="A32" s="181"/>
      <c r="B32" s="182"/>
      <c r="C32" s="181" t="s">
        <v>161</v>
      </c>
      <c r="D32" s="182"/>
      <c r="E32" s="182"/>
      <c r="F32" s="160"/>
      <c r="G32" s="160"/>
      <c r="H32" s="144"/>
      <c r="I32" s="144"/>
      <c r="J32" s="144"/>
      <c r="K32" s="144"/>
      <c r="L32" s="144"/>
      <c r="M32" s="144"/>
      <c r="N32" s="189"/>
      <c r="O32" s="161"/>
      <c r="P32" s="162"/>
      <c r="Q32" s="163"/>
      <c r="R32" s="163"/>
    </row>
    <row r="33" spans="1:18" ht="35.1" customHeight="1" x14ac:dyDescent="0.2">
      <c r="A33" s="164" t="s">
        <v>40</v>
      </c>
      <c r="B33" s="164" t="s">
        <v>136</v>
      </c>
      <c r="C33" s="165" t="s">
        <v>144</v>
      </c>
      <c r="D33" s="165" t="s">
        <v>147</v>
      </c>
      <c r="E33" s="164" t="s">
        <v>41</v>
      </c>
      <c r="F33" s="164" t="s">
        <v>126</v>
      </c>
      <c r="G33" s="164" t="s">
        <v>35</v>
      </c>
      <c r="H33" s="165" t="s">
        <v>4</v>
      </c>
      <c r="I33" s="165" t="s">
        <v>41</v>
      </c>
      <c r="J33" s="164" t="s">
        <v>127</v>
      </c>
      <c r="K33" s="166" t="s">
        <v>35</v>
      </c>
      <c r="L33" s="165" t="s">
        <v>4</v>
      </c>
      <c r="M33" s="165" t="s">
        <v>36</v>
      </c>
      <c r="N33" s="165" t="s">
        <v>209</v>
      </c>
      <c r="O33" s="167" t="s">
        <v>37</v>
      </c>
      <c r="P33" s="168" t="s">
        <v>38</v>
      </c>
      <c r="Q33" s="169" t="s">
        <v>199</v>
      </c>
      <c r="R33" s="169" t="s">
        <v>206</v>
      </c>
    </row>
    <row r="34" spans="1:18" ht="35.1" customHeight="1" x14ac:dyDescent="0.2">
      <c r="A34" s="121">
        <v>24</v>
      </c>
      <c r="B34" s="121">
        <v>24</v>
      </c>
      <c r="C34" s="268">
        <v>1</v>
      </c>
      <c r="D34" s="121">
        <f>VLOOKUP($A34,'Trofeo Tito Neri'!$A$6:$S$32,3,0)</f>
        <v>6</v>
      </c>
      <c r="E34" s="121" t="str">
        <f>VLOOKUP($A34,'Trofeo Tito Neri'!$A$6:$S$32,4,0)</f>
        <v>24G</v>
      </c>
      <c r="F34" s="129" t="str">
        <f>VLOOKUP($A34,'Trofeo Tito Neri'!$A$6:$S$32,5,0)</f>
        <v>Giusti Daniele</v>
      </c>
      <c r="G34" s="123" t="str">
        <f>VLOOKUP($A34,'Trofeo Tito Neri'!$A$6:$S$32,6,0)</f>
        <v>Cicloteam San Ginese</v>
      </c>
      <c r="H34" s="121" t="str">
        <f>VLOOKUP($A34,'Trofeo Tito Neri'!$A$6:$S$32,7,0)</f>
        <v>Uisp</v>
      </c>
      <c r="I34" s="121" t="str">
        <f>VLOOKUP($A34,'Trofeo Tito Neri'!$A$6:$S$32,8,0)</f>
        <v>24R</v>
      </c>
      <c r="J34" s="129" t="str">
        <f>VLOOKUP($A34,'Trofeo Tito Neri'!$A$6:$S$32,9,0)</f>
        <v>Federigi Elisa</v>
      </c>
      <c r="K34" s="123" t="str">
        <f>VLOOKUP($A34,'Trofeo Tito Neri'!$A$6:$S$32,10,0)</f>
        <v>Cicloteam San Ginese</v>
      </c>
      <c r="L34" s="121" t="str">
        <f>VLOOKUP($A34,'Trofeo Tito Neri'!$A$6:$S$32,11,0)</f>
        <v>Uisp</v>
      </c>
      <c r="M34" s="124" t="str">
        <f>VLOOKUP($A34,'Trofeo Tito Neri'!$A$6:$S$32,12,0)</f>
        <v>Lei &amp; Lui</v>
      </c>
      <c r="N34" s="125" t="str">
        <f>VLOOKUP($A34,'Trofeo Tito Neri'!$A$6:$S$32,13,0)</f>
        <v>TT</v>
      </c>
      <c r="O34" s="125">
        <f>VLOOKUP($A34,'Trofeo Tito Neri'!$A$6:$S$32,14,0)</f>
        <v>0.4499999999999999</v>
      </c>
      <c r="P34" s="210">
        <f>VLOOKUP($A34,'Trofeo Tito Neri'!$A$6:$S$32,15,0)</f>
        <v>1.7291666666666667E-2</v>
      </c>
      <c r="Q34" s="212">
        <f>P34-$P$34</f>
        <v>0</v>
      </c>
      <c r="R34" s="211">
        <f>VLOOKUP($A34,'Trofeo Tito Neri'!$A$6:$S$32,19,0)</f>
        <v>40.963855421686745</v>
      </c>
    </row>
    <row r="35" spans="1:18" ht="35.1" customHeight="1" x14ac:dyDescent="0.2">
      <c r="A35" s="121"/>
      <c r="B35" s="121"/>
      <c r="C35" s="269"/>
      <c r="D35" s="121"/>
      <c r="E35" s="121"/>
      <c r="F35" s="129"/>
      <c r="G35" s="123"/>
      <c r="H35" s="121"/>
      <c r="I35" s="121"/>
      <c r="J35" s="129"/>
      <c r="K35" s="123"/>
      <c r="L35" s="121"/>
      <c r="M35" s="124"/>
      <c r="N35" s="125"/>
      <c r="O35" s="125"/>
      <c r="P35" s="210"/>
      <c r="Q35" s="212"/>
      <c r="R35" s="211"/>
    </row>
    <row r="36" spans="1:18" ht="35.1" customHeight="1" x14ac:dyDescent="0.2">
      <c r="A36" s="121"/>
      <c r="B36" s="121"/>
      <c r="C36" s="269"/>
      <c r="D36" s="121"/>
      <c r="E36" s="121"/>
      <c r="F36" s="129"/>
      <c r="G36" s="123"/>
      <c r="H36" s="121"/>
      <c r="I36" s="121"/>
      <c r="J36" s="129"/>
      <c r="K36" s="123"/>
      <c r="L36" s="121"/>
      <c r="M36" s="124"/>
      <c r="N36" s="125"/>
      <c r="O36" s="125"/>
      <c r="P36" s="210"/>
      <c r="Q36" s="212"/>
      <c r="R36" s="211"/>
    </row>
    <row r="37" spans="1:18" ht="35.1" customHeight="1" x14ac:dyDescent="0.2">
      <c r="A37" s="121"/>
      <c r="B37" s="121"/>
      <c r="C37" s="269"/>
      <c r="D37" s="121"/>
      <c r="E37" s="121"/>
      <c r="F37" s="129"/>
      <c r="G37" s="123"/>
      <c r="H37" s="121"/>
      <c r="I37" s="121"/>
      <c r="J37" s="129"/>
      <c r="K37" s="123"/>
      <c r="L37" s="121"/>
      <c r="M37" s="124"/>
      <c r="N37" s="125"/>
      <c r="O37" s="125"/>
      <c r="P37" s="210"/>
      <c r="Q37" s="212"/>
      <c r="R37" s="211"/>
    </row>
    <row r="38" spans="1:18" ht="35.1" customHeight="1" x14ac:dyDescent="0.25">
      <c r="A38" s="183"/>
      <c r="B38" s="183"/>
      <c r="C38" s="183"/>
      <c r="D38" s="183"/>
      <c r="E38" s="183"/>
      <c r="F38" s="184"/>
      <c r="G38" s="184"/>
      <c r="H38" s="183"/>
      <c r="I38" s="183"/>
      <c r="J38" s="184"/>
      <c r="K38" s="185"/>
      <c r="L38" s="183"/>
      <c r="M38" s="183"/>
      <c r="N38" s="183"/>
      <c r="O38" s="186"/>
      <c r="P38" s="187"/>
      <c r="Q38" s="188"/>
      <c r="R38" s="188"/>
    </row>
    <row r="39" spans="1:18" ht="35.1" customHeight="1" x14ac:dyDescent="0.2">
      <c r="A39" s="181"/>
      <c r="B39" s="182"/>
      <c r="C39" s="181" t="s">
        <v>162</v>
      </c>
      <c r="D39" s="182"/>
      <c r="E39" s="182"/>
      <c r="F39" s="160"/>
      <c r="G39" s="160"/>
      <c r="H39" s="144"/>
      <c r="I39" s="144"/>
      <c r="J39" s="144"/>
      <c r="K39" s="144"/>
      <c r="L39" s="144"/>
      <c r="M39" s="144"/>
      <c r="N39" s="144"/>
      <c r="O39" s="161"/>
      <c r="P39" s="162"/>
      <c r="Q39" s="163"/>
      <c r="R39" s="163"/>
    </row>
    <row r="40" spans="1:18" ht="35.1" customHeight="1" x14ac:dyDescent="0.2">
      <c r="A40" s="164" t="s">
        <v>40</v>
      </c>
      <c r="B40" s="164" t="s">
        <v>136</v>
      </c>
      <c r="C40" s="165" t="s">
        <v>144</v>
      </c>
      <c r="D40" s="165" t="s">
        <v>147</v>
      </c>
      <c r="E40" s="164" t="s">
        <v>41</v>
      </c>
      <c r="F40" s="164" t="s">
        <v>126</v>
      </c>
      <c r="G40" s="164" t="s">
        <v>35</v>
      </c>
      <c r="H40" s="165" t="s">
        <v>4</v>
      </c>
      <c r="I40" s="165" t="s">
        <v>41</v>
      </c>
      <c r="J40" s="164" t="s">
        <v>127</v>
      </c>
      <c r="K40" s="166" t="s">
        <v>35</v>
      </c>
      <c r="L40" s="165" t="s">
        <v>4</v>
      </c>
      <c r="M40" s="165" t="s">
        <v>36</v>
      </c>
      <c r="N40" s="165" t="s">
        <v>209</v>
      </c>
      <c r="O40" s="167" t="s">
        <v>37</v>
      </c>
      <c r="P40" s="168" t="s">
        <v>38</v>
      </c>
      <c r="Q40" s="169" t="s">
        <v>199</v>
      </c>
      <c r="R40" s="169" t="s">
        <v>206</v>
      </c>
    </row>
    <row r="41" spans="1:18" ht="35.1" customHeight="1" x14ac:dyDescent="0.2">
      <c r="A41" s="121">
        <v>26</v>
      </c>
      <c r="B41" s="121">
        <f>VLOOKUP($A41,'Trofeo Tito Neri'!$A$6:$S$373,2,0)</f>
        <v>26</v>
      </c>
      <c r="C41" s="269"/>
      <c r="D41" s="121">
        <f>VLOOKUP($A41,'Trofeo Tito Neri'!$A$6:$S$32,3,0)</f>
        <v>20</v>
      </c>
      <c r="E41" s="121" t="str">
        <f>VLOOKUP($A41,'Trofeo Tito Neri'!$A$6:$S$32,4,0)</f>
        <v>26G</v>
      </c>
      <c r="F41" s="129" t="str">
        <f>VLOOKUP($A41,'Trofeo Tito Neri'!$A$6:$S$32,5,0)</f>
        <v>Graffeo Valeria</v>
      </c>
      <c r="G41" s="123" t="str">
        <f>VLOOKUP($A41,'Trofeo Tito Neri'!$A$6:$S$32,6,0)</f>
        <v xml:space="preserve"> La Belle Equipe</v>
      </c>
      <c r="H41" s="121" t="str">
        <f>VLOOKUP($A41,'Trofeo Tito Neri'!$A$6:$S$32,7,0)</f>
        <v>Uisp</v>
      </c>
      <c r="I41" s="121" t="str">
        <f>VLOOKUP($A41,'Trofeo Tito Neri'!$A$6:$S$32,8,0)</f>
        <v>26R</v>
      </c>
      <c r="J41" s="129" t="str">
        <f>VLOOKUP($A41,'Trofeo Tito Neri'!$A$6:$S$32,9,0)</f>
        <v>Lari Alessandra</v>
      </c>
      <c r="K41" s="123" t="str">
        <f>VLOOKUP($A41,'Trofeo Tito Neri'!$A$6:$S$32,10,0)</f>
        <v>Bicisport Sanguinetti</v>
      </c>
      <c r="L41" s="121" t="str">
        <f>VLOOKUP($A41,'Trofeo Tito Neri'!$A$6:$S$32,11,0)</f>
        <v>Uisp</v>
      </c>
      <c r="M41" s="124" t="str">
        <f>VLOOKUP($A41,'Trofeo Tito Neri'!$A$6:$S$32,12,0)</f>
        <v>Donna</v>
      </c>
      <c r="N41" s="125" t="str">
        <f>VLOOKUP($A41,'Trofeo Tito Neri'!$A$6:$S$32,13,0)</f>
        <v>TT</v>
      </c>
      <c r="O41" s="125">
        <f>VLOOKUP($A41,'Trofeo Tito Neri'!$A$6:$S$32,14,0)</f>
        <v>0.46041666666666659</v>
      </c>
      <c r="P41" s="210">
        <f>VLOOKUP($A41,'Trofeo Tito Neri'!$A$6:$S$32,15,0)</f>
        <v>1.9004629629629632E-2</v>
      </c>
      <c r="Q41" s="212">
        <f>P41-$P$41</f>
        <v>0</v>
      </c>
      <c r="R41" s="211">
        <f>VLOOKUP($A41,'Trofeo Tito Neri'!$A$6:$S$32,19,0)</f>
        <v>37.27161997563946</v>
      </c>
    </row>
    <row r="42" spans="1:18" ht="35.1" customHeight="1" x14ac:dyDescent="0.2">
      <c r="A42" s="121"/>
      <c r="B42" s="121"/>
      <c r="C42" s="269"/>
      <c r="D42" s="121"/>
      <c r="E42" s="121"/>
      <c r="F42" s="129"/>
      <c r="G42" s="123"/>
      <c r="H42" s="121"/>
      <c r="I42" s="121"/>
      <c r="J42" s="129"/>
      <c r="K42" s="123"/>
      <c r="L42" s="121"/>
      <c r="M42" s="124"/>
      <c r="N42" s="125"/>
      <c r="O42" s="125"/>
      <c r="P42" s="210"/>
      <c r="Q42" s="212"/>
      <c r="R42" s="211"/>
    </row>
    <row r="43" spans="1:18" ht="18" x14ac:dyDescent="0.2">
      <c r="A43" s="121"/>
      <c r="B43" s="121"/>
      <c r="C43" s="121"/>
      <c r="D43" s="121"/>
      <c r="E43" s="129"/>
      <c r="F43" s="123"/>
      <c r="G43" s="123"/>
      <c r="H43" s="121"/>
      <c r="I43" s="121"/>
      <c r="J43" s="123"/>
      <c r="K43" s="123"/>
      <c r="L43" s="121"/>
      <c r="M43" s="124"/>
      <c r="N43" s="125"/>
      <c r="O43" s="170"/>
      <c r="P43" s="171"/>
      <c r="Q43" s="121"/>
      <c r="R43" s="125"/>
    </row>
  </sheetData>
  <mergeCells count="1">
    <mergeCell ref="A4:R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verticalDpi="4294967294" r:id="rId1"/>
  <headerFooter alignWithMargins="0">
    <oddFooter>Page &amp;P of &amp;N</oddFooter>
  </headerFooter>
  <rowBreaks count="1" manualBreakCount="1">
    <brk id="25" min="2" max="17" man="1"/>
  </rowBreaks>
  <colBreaks count="1" manualBreakCount="1">
    <brk id="18" max="3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79998168889431442"/>
  </sheetPr>
  <dimension ref="A1:W50"/>
  <sheetViews>
    <sheetView showGridLines="0" view="pageBreakPreview" topLeftCell="A8" zoomScale="55" zoomScaleNormal="60" zoomScaleSheetLayoutView="55" zoomScalePageLayoutView="70" workbookViewId="0">
      <selection activeCell="M2" sqref="M1:O1048576"/>
    </sheetView>
  </sheetViews>
  <sheetFormatPr defaultColWidth="9.140625" defaultRowHeight="12.75" x14ac:dyDescent="0.2"/>
  <cols>
    <col min="1" max="2" width="8.85546875" style="2" customWidth="1"/>
    <col min="3" max="3" width="13.42578125" style="2" customWidth="1"/>
    <col min="4" max="4" width="27.42578125" style="2" bestFit="1" customWidth="1"/>
    <col min="5" max="5" width="31.7109375" style="2" bestFit="1" customWidth="1"/>
    <col min="6" max="6" width="11.7109375" style="16" customWidth="1"/>
    <col min="7" max="7" width="11.42578125" style="16" customWidth="1"/>
    <col min="8" max="8" width="27.85546875" style="2" bestFit="1" customWidth="1"/>
    <col min="9" max="9" width="31.42578125" style="1" bestFit="1" customWidth="1"/>
    <col min="10" max="10" width="12.5703125" style="16" bestFit="1" customWidth="1"/>
    <col min="11" max="11" width="11.7109375" style="16" customWidth="1"/>
    <col min="12" max="12" width="15.42578125" style="16" bestFit="1" customWidth="1"/>
    <col min="13" max="13" width="15" style="71" customWidth="1"/>
    <col min="14" max="14" width="15" style="46" hidden="1" customWidth="1"/>
    <col min="15" max="16" width="10.7109375" style="77" customWidth="1"/>
    <col min="17" max="17" width="11.5703125" style="77" customWidth="1"/>
    <col min="18" max="16384" width="9.140625" style="2"/>
  </cols>
  <sheetData>
    <row r="1" spans="1:23" s="1" customFormat="1" ht="57" customHeight="1" x14ac:dyDescent="0.2">
      <c r="A1" s="2"/>
      <c r="B1" s="2"/>
      <c r="C1" s="2"/>
      <c r="D1" s="2"/>
      <c r="E1" s="2"/>
      <c r="F1" s="16"/>
      <c r="G1" s="16"/>
      <c r="H1" s="2"/>
      <c r="J1" s="16"/>
      <c r="K1" s="16"/>
      <c r="L1" s="16"/>
      <c r="M1" s="71"/>
      <c r="N1" s="46"/>
      <c r="O1" s="77"/>
      <c r="P1" s="77"/>
      <c r="Q1" s="77"/>
    </row>
    <row r="2" spans="1:23" ht="30" customHeight="1" x14ac:dyDescent="0.2"/>
    <row r="3" spans="1:23" ht="14.1" customHeight="1" x14ac:dyDescent="0.2"/>
    <row r="4" spans="1:23" ht="35.25" customHeight="1" x14ac:dyDescent="0.2">
      <c r="A4" s="275" t="s">
        <v>180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18"/>
      <c r="S4" s="18"/>
      <c r="T4" s="18"/>
      <c r="U4" s="18"/>
      <c r="V4" s="18"/>
      <c r="W4" s="18"/>
    </row>
    <row r="5" spans="1:23" ht="7.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18"/>
      <c r="S5" s="18"/>
      <c r="T5" s="18"/>
      <c r="U5" s="18"/>
      <c r="V5" s="18"/>
      <c r="W5" s="18"/>
    </row>
    <row r="6" spans="1:23" s="184" customFormat="1" ht="18.75" x14ac:dyDescent="0.25">
      <c r="A6" s="160" t="s">
        <v>140</v>
      </c>
      <c r="B6" s="160"/>
      <c r="C6" s="160"/>
      <c r="D6" s="160"/>
      <c r="E6" s="160"/>
      <c r="F6" s="144"/>
      <c r="G6" s="144"/>
      <c r="H6" s="144"/>
      <c r="I6" s="144"/>
      <c r="J6" s="144"/>
      <c r="K6" s="144"/>
      <c r="L6" s="144"/>
      <c r="M6" s="161"/>
      <c r="N6" s="162"/>
      <c r="O6" s="163"/>
      <c r="P6" s="163"/>
      <c r="Q6" s="163"/>
      <c r="R6" s="191"/>
      <c r="S6" s="191"/>
      <c r="T6" s="191"/>
      <c r="U6" s="191"/>
      <c r="V6" s="191"/>
      <c r="W6" s="191"/>
    </row>
    <row r="7" spans="1:23" s="184" customFormat="1" ht="56.25" x14ac:dyDescent="0.25">
      <c r="A7" s="164" t="s">
        <v>40</v>
      </c>
      <c r="B7" s="164" t="s">
        <v>136</v>
      </c>
      <c r="C7" s="164" t="s">
        <v>41</v>
      </c>
      <c r="D7" s="164" t="s">
        <v>126</v>
      </c>
      <c r="E7" s="164" t="s">
        <v>35</v>
      </c>
      <c r="F7" s="165" t="s">
        <v>4</v>
      </c>
      <c r="G7" s="165" t="s">
        <v>41</v>
      </c>
      <c r="H7" s="164" t="s">
        <v>127</v>
      </c>
      <c r="I7" s="166" t="s">
        <v>35</v>
      </c>
      <c r="J7" s="165" t="s">
        <v>4</v>
      </c>
      <c r="K7" s="165" t="s">
        <v>36</v>
      </c>
      <c r="L7" s="165" t="s">
        <v>37</v>
      </c>
      <c r="M7" s="167" t="s">
        <v>38</v>
      </c>
      <c r="N7" s="168" t="s">
        <v>139</v>
      </c>
      <c r="O7" s="169" t="s">
        <v>144</v>
      </c>
      <c r="P7" s="169" t="s">
        <v>163</v>
      </c>
      <c r="Q7" s="169" t="s">
        <v>147</v>
      </c>
      <c r="R7" s="192"/>
      <c r="S7" s="192"/>
      <c r="T7" s="192"/>
      <c r="U7" s="192"/>
      <c r="V7" s="192"/>
      <c r="W7" s="192"/>
    </row>
    <row r="8" spans="1:23" s="184" customFormat="1" ht="24.95" customHeight="1" x14ac:dyDescent="0.25">
      <c r="A8" s="121">
        <v>30</v>
      </c>
      <c r="B8" s="121" t="e">
        <f>VLOOKUP($A8,'Trofeo Tito Neri'!$A$6:$S$373,2,0)</f>
        <v>#N/A</v>
      </c>
      <c r="C8" s="121" t="e">
        <f>VLOOKUP($A8,'Trofeo Tito Neri'!$A$6:$S$373,3,0)</f>
        <v>#N/A</v>
      </c>
      <c r="D8" s="123" t="e">
        <f>VLOOKUP($A8,'Trofeo Tito Neri'!$A$6:$S$373,4,0)</f>
        <v>#N/A</v>
      </c>
      <c r="E8" s="123" t="e">
        <f>VLOOKUP($A8,'Trofeo Tito Neri'!$A$6:$S$373,5,0)</f>
        <v>#N/A</v>
      </c>
      <c r="F8" s="121" t="e">
        <f>VLOOKUP($A8,'Trofeo Tito Neri'!$A$6:$S$373,6,0)</f>
        <v>#N/A</v>
      </c>
      <c r="G8" s="121" t="e">
        <f>VLOOKUP($A8,'Trofeo Tito Neri'!$A$6:$S$373,7,0)</f>
        <v>#N/A</v>
      </c>
      <c r="H8" s="123" t="e">
        <f>VLOOKUP($A8,'Trofeo Tito Neri'!$A$6:$S$373,8,0)</f>
        <v>#N/A</v>
      </c>
      <c r="I8" s="123" t="e">
        <f>VLOOKUP($A8,'Trofeo Tito Neri'!$A$6:$S$373,9,0)</f>
        <v>#N/A</v>
      </c>
      <c r="J8" s="121" t="e">
        <f>VLOOKUP($A8,'Trofeo Tito Neri'!$A$6:$S$373,10,0)</f>
        <v>#N/A</v>
      </c>
      <c r="K8" s="124" t="e">
        <f>VLOOKUP($A8,'Trofeo Tito Neri'!$A$6:$S$373,11,0)</f>
        <v>#N/A</v>
      </c>
      <c r="L8" s="125" t="e">
        <f>VLOOKUP($A8,'Trofeo Tito Neri'!$A$6:$S$373,13,0)</f>
        <v>#N/A</v>
      </c>
      <c r="M8" s="170" t="e">
        <f>VLOOKUP($A8,'Trofeo Tito Neri'!$A$6:$S$373,14,0)</f>
        <v>#N/A</v>
      </c>
      <c r="N8" s="171" t="e">
        <f>VLOOKUP($A8,'Trofeo Tito Neri'!$A$6:$S$373,16,0)</f>
        <v>#N/A</v>
      </c>
      <c r="O8" s="203">
        <v>1</v>
      </c>
      <c r="P8" s="202" t="s">
        <v>202</v>
      </c>
      <c r="Q8" s="172" t="e">
        <f>VLOOKUP($A8,'Trofeo Tito Neri'!$A$6:$S$373,17,0)</f>
        <v>#N/A</v>
      </c>
    </row>
    <row r="9" spans="1:23" s="184" customFormat="1" ht="24.95" customHeight="1" x14ac:dyDescent="0.25">
      <c r="A9" s="121">
        <v>21</v>
      </c>
      <c r="B9" s="121">
        <f>VLOOKUP($A9,'Trofeo Tito Neri'!$A$6:$S$373,2,0)</f>
        <v>21</v>
      </c>
      <c r="C9" s="121">
        <f>VLOOKUP($A9,'Trofeo Tito Neri'!$A$6:$S$373,3,0)</f>
        <v>21</v>
      </c>
      <c r="D9" s="123" t="str">
        <f>VLOOKUP($A9,'Trofeo Tito Neri'!$A$6:$S$373,4,0)</f>
        <v>21G</v>
      </c>
      <c r="E9" s="123" t="str">
        <f>VLOOKUP($A9,'Trofeo Tito Neri'!$A$6:$S$373,5,0)</f>
        <v>Mancini Franco</v>
      </c>
      <c r="F9" s="121" t="str">
        <f>VLOOKUP($A9,'Trofeo Tito Neri'!$A$6:$S$373,6,0)</f>
        <v>A.s.d. MBM</v>
      </c>
      <c r="G9" s="121" t="str">
        <f>VLOOKUP($A9,'Trofeo Tito Neri'!$A$6:$S$373,7,0)</f>
        <v>Acsi</v>
      </c>
      <c r="H9" s="123" t="str">
        <f>VLOOKUP($A9,'Trofeo Tito Neri'!$A$6:$S$373,8,0)</f>
        <v>21R</v>
      </c>
      <c r="I9" s="123" t="str">
        <f>VLOOKUP($A9,'Trofeo Tito Neri'!$A$6:$S$373,9,0)</f>
        <v>Mancini Carmen</v>
      </c>
      <c r="J9" s="121" t="str">
        <f>VLOOKUP($A9,'Trofeo Tito Neri'!$A$6:$S$373,10,0)</f>
        <v>A.s.d. MBM</v>
      </c>
      <c r="K9" s="124" t="str">
        <f>VLOOKUP($A9,'Trofeo Tito Neri'!$A$6:$S$373,11,0)</f>
        <v>Acsi</v>
      </c>
      <c r="L9" s="125" t="str">
        <f>VLOOKUP($A9,'Trofeo Tito Neri'!$A$6:$S$373,13,0)</f>
        <v>BDC</v>
      </c>
      <c r="M9" s="170">
        <f>VLOOKUP($A9,'Trofeo Tito Neri'!$A$6:$S$373,14,0)</f>
        <v>0.44374999999999992</v>
      </c>
      <c r="N9" s="171">
        <f>VLOOKUP($A9,'Trofeo Tito Neri'!$A$6:$S$373,16,0)</f>
        <v>4.1666666666666664E-2</v>
      </c>
      <c r="O9" s="203">
        <v>3</v>
      </c>
      <c r="P9" s="202" t="str">
        <f>IF(O9=1,"Vincitore","")</f>
        <v/>
      </c>
      <c r="Q9" s="172">
        <f>VLOOKUP($A9,'Trofeo Tito Neri'!$A$6:$S$373,17,0)</f>
        <v>3.2060185185185178E-3</v>
      </c>
    </row>
    <row r="10" spans="1:23" s="184" customFormat="1" ht="24.95" customHeight="1" x14ac:dyDescent="0.25">
      <c r="A10" s="121">
        <v>19</v>
      </c>
      <c r="B10" s="121">
        <f>VLOOKUP($A10,'Trofeo Tito Neri'!$A$6:$S$373,2,0)</f>
        <v>19</v>
      </c>
      <c r="C10" s="121">
        <f>VLOOKUP($A10,'Trofeo Tito Neri'!$A$6:$S$373,3,0)</f>
        <v>14</v>
      </c>
      <c r="D10" s="123" t="str">
        <f>VLOOKUP($A10,'Trofeo Tito Neri'!$A$6:$S$373,4,0)</f>
        <v>19G</v>
      </c>
      <c r="E10" s="123" t="str">
        <f>VLOOKUP($A10,'Trofeo Tito Neri'!$A$6:$S$373,5,0)</f>
        <v>Banti Francesco</v>
      </c>
      <c r="F10" s="121" t="str">
        <f>VLOOKUP($A10,'Trofeo Tito Neri'!$A$6:$S$373,6,0)</f>
        <v>Team Zerosei</v>
      </c>
      <c r="G10" s="121" t="str">
        <f>VLOOKUP($A10,'Trofeo Tito Neri'!$A$6:$S$373,7,0)</f>
        <v>Uisp</v>
      </c>
      <c r="H10" s="123" t="str">
        <f>VLOOKUP($A10,'Trofeo Tito Neri'!$A$6:$S$373,8,0)</f>
        <v>19R</v>
      </c>
      <c r="I10" s="123" t="str">
        <f>VLOOKUP($A10,'Trofeo Tito Neri'!$A$6:$S$373,9,0)</f>
        <v>Sichi Kelly</v>
      </c>
      <c r="J10" s="121" t="str">
        <f>VLOOKUP($A10,'Trofeo Tito Neri'!$A$6:$S$373,10,0)</f>
        <v>Team Zerosei</v>
      </c>
      <c r="K10" s="124" t="str">
        <f>VLOOKUP($A10,'Trofeo Tito Neri'!$A$6:$S$373,11,0)</f>
        <v>Uisp</v>
      </c>
      <c r="L10" s="125" t="str">
        <f>VLOOKUP($A10,'Trofeo Tito Neri'!$A$6:$S$373,13,0)</f>
        <v>TT</v>
      </c>
      <c r="M10" s="170">
        <f>VLOOKUP($A10,'Trofeo Tito Neri'!$A$6:$S$373,14,0)</f>
        <v>0.43958333333333327</v>
      </c>
      <c r="N10" s="171">
        <f>VLOOKUP($A10,'Trofeo Tito Neri'!$A$6:$S$373,16,0)</f>
        <v>4.1666666666666664E-2</v>
      </c>
      <c r="O10" s="203">
        <v>2</v>
      </c>
      <c r="P10" s="202" t="str">
        <f>IF(O10=1,"Vincitore","")</f>
        <v/>
      </c>
      <c r="Q10" s="172">
        <f>VLOOKUP($A10,'Trofeo Tito Neri'!$A$6:$S$373,17,0)</f>
        <v>1.9907407407407374E-3</v>
      </c>
    </row>
    <row r="11" spans="1:23" s="184" customFormat="1" ht="24.95" customHeight="1" x14ac:dyDescent="0.25">
      <c r="A11" s="121">
        <v>23</v>
      </c>
      <c r="B11" s="121">
        <f>VLOOKUP($A11,'Trofeo Tito Neri'!$A$6:$S$373,2,0)</f>
        <v>23</v>
      </c>
      <c r="C11" s="121">
        <f>VLOOKUP($A11,'Trofeo Tito Neri'!$A$6:$S$373,3,0)</f>
        <v>24</v>
      </c>
      <c r="D11" s="123" t="str">
        <f>VLOOKUP($A11,'Trofeo Tito Neri'!$A$6:$S$373,4,0)</f>
        <v>23G</v>
      </c>
      <c r="E11" s="123" t="str">
        <f>VLOOKUP($A11,'Trofeo Tito Neri'!$A$6:$S$373,5,0)</f>
        <v>Fallavena Valerio</v>
      </c>
      <c r="F11" s="121" t="str">
        <f>VLOOKUP($A11,'Trofeo Tito Neri'!$A$6:$S$373,6,0)</f>
        <v>Team VF Group</v>
      </c>
      <c r="G11" s="121" t="str">
        <f>VLOOKUP($A11,'Trofeo Tito Neri'!$A$6:$S$373,7,0)</f>
        <v>Uisp</v>
      </c>
      <c r="H11" s="123" t="str">
        <f>VLOOKUP($A11,'Trofeo Tito Neri'!$A$6:$S$373,8,0)</f>
        <v>23R</v>
      </c>
      <c r="I11" s="123" t="str">
        <f>VLOOKUP($A11,'Trofeo Tito Neri'!$A$6:$S$373,9,0)</f>
        <v>Vaccari Elga</v>
      </c>
      <c r="J11" s="121" t="str">
        <f>VLOOKUP($A11,'Trofeo Tito Neri'!$A$6:$S$373,10,0)</f>
        <v>Team VF Group</v>
      </c>
      <c r="K11" s="124" t="str">
        <f>VLOOKUP($A11,'Trofeo Tito Neri'!$A$6:$S$373,11,0)</f>
        <v>Uisp</v>
      </c>
      <c r="L11" s="125" t="str">
        <f>VLOOKUP($A11,'Trofeo Tito Neri'!$A$6:$S$373,13,0)</f>
        <v>TT</v>
      </c>
      <c r="M11" s="170">
        <f>VLOOKUP($A11,'Trofeo Tito Neri'!$A$6:$S$373,14,0)</f>
        <v>0.44791666666666657</v>
      </c>
      <c r="N11" s="171">
        <f>VLOOKUP($A11,'Trofeo Tito Neri'!$A$6:$S$373,16,0)</f>
        <v>4.1666666666666664E-2</v>
      </c>
      <c r="O11" s="203">
        <v>4</v>
      </c>
      <c r="P11" s="202" t="str">
        <f>IF(O11=1,"Vincitore","")</f>
        <v/>
      </c>
      <c r="Q11" s="172">
        <f>VLOOKUP($A11,'Trofeo Tito Neri'!$A$6:$S$373,17,0)</f>
        <v>3.773148148148147E-3</v>
      </c>
    </row>
    <row r="12" spans="1:23" s="184" customFormat="1" ht="18" x14ac:dyDescent="0.25">
      <c r="A12" s="173"/>
      <c r="B12" s="174"/>
      <c r="C12" s="173"/>
      <c r="D12" s="175"/>
      <c r="E12" s="175"/>
      <c r="F12" s="173"/>
      <c r="G12" s="173"/>
      <c r="H12" s="175"/>
      <c r="I12" s="176"/>
      <c r="J12" s="173"/>
      <c r="K12" s="173"/>
      <c r="L12" s="177"/>
      <c r="M12" s="178"/>
      <c r="N12" s="179"/>
      <c r="O12" s="180"/>
      <c r="P12" s="180"/>
      <c r="Q12" s="180"/>
    </row>
    <row r="13" spans="1:23" s="184" customFormat="1" ht="18.75" x14ac:dyDescent="0.25">
      <c r="A13" s="181" t="s">
        <v>141</v>
      </c>
      <c r="B13" s="182"/>
      <c r="C13" s="182"/>
      <c r="D13" s="160"/>
      <c r="E13" s="160"/>
      <c r="F13" s="144"/>
      <c r="G13" s="144"/>
      <c r="H13" s="144"/>
      <c r="I13" s="144"/>
      <c r="J13" s="144"/>
      <c r="K13" s="144"/>
      <c r="L13" s="144"/>
      <c r="M13" s="161"/>
      <c r="N13" s="162"/>
      <c r="O13" s="163"/>
      <c r="P13" s="163"/>
      <c r="Q13" s="163"/>
    </row>
    <row r="14" spans="1:23" s="184" customFormat="1" ht="56.25" x14ac:dyDescent="0.25">
      <c r="A14" s="165" t="s">
        <v>40</v>
      </c>
      <c r="B14" s="165" t="s">
        <v>136</v>
      </c>
      <c r="C14" s="165" t="s">
        <v>41</v>
      </c>
      <c r="D14" s="164" t="s">
        <v>126</v>
      </c>
      <c r="E14" s="164" t="s">
        <v>35</v>
      </c>
      <c r="F14" s="165" t="s">
        <v>4</v>
      </c>
      <c r="G14" s="165" t="s">
        <v>41</v>
      </c>
      <c r="H14" s="164" t="s">
        <v>127</v>
      </c>
      <c r="I14" s="166" t="s">
        <v>35</v>
      </c>
      <c r="J14" s="165" t="s">
        <v>4</v>
      </c>
      <c r="K14" s="165" t="s">
        <v>36</v>
      </c>
      <c r="L14" s="165" t="s">
        <v>37</v>
      </c>
      <c r="M14" s="167" t="s">
        <v>38</v>
      </c>
      <c r="N14" s="168" t="s">
        <v>139</v>
      </c>
      <c r="O14" s="169" t="s">
        <v>144</v>
      </c>
      <c r="P14" s="169" t="s">
        <v>163</v>
      </c>
      <c r="Q14" s="169" t="s">
        <v>147</v>
      </c>
    </row>
    <row r="15" spans="1:23" s="184" customFormat="1" ht="24.95" customHeight="1" x14ac:dyDescent="0.25">
      <c r="A15" s="121">
        <v>32</v>
      </c>
      <c r="B15" s="121" t="e">
        <f>VLOOKUP($A15,'Trofeo Tito Neri'!$A$6:$S$373,2,0)</f>
        <v>#N/A</v>
      </c>
      <c r="C15" s="121" t="e">
        <f>VLOOKUP($A15,'Trofeo Tito Neri'!$A$6:$S$373,3,0)</f>
        <v>#N/A</v>
      </c>
      <c r="D15" s="123" t="e">
        <f>VLOOKUP($A15,'Trofeo Tito Neri'!$A$6:$S$373,4,0)</f>
        <v>#N/A</v>
      </c>
      <c r="E15" s="123" t="e">
        <f>VLOOKUP($A15,'Trofeo Tito Neri'!$A$6:$S$373,5,0)</f>
        <v>#N/A</v>
      </c>
      <c r="F15" s="121" t="e">
        <f>VLOOKUP($A15,'Trofeo Tito Neri'!$A$6:$S$373,6,0)</f>
        <v>#N/A</v>
      </c>
      <c r="G15" s="121" t="e">
        <f>VLOOKUP($A15,'Trofeo Tito Neri'!$A$6:$S$373,7,0)</f>
        <v>#N/A</v>
      </c>
      <c r="H15" s="123" t="e">
        <f>VLOOKUP($A15,'Trofeo Tito Neri'!$A$6:$S$373,8,0)</f>
        <v>#N/A</v>
      </c>
      <c r="I15" s="123" t="e">
        <f>VLOOKUP($A15,'Trofeo Tito Neri'!$A$6:$S$373,9,0)</f>
        <v>#N/A</v>
      </c>
      <c r="J15" s="121" t="e">
        <f>VLOOKUP($A15,'Trofeo Tito Neri'!$A$6:$S$373,10,0)</f>
        <v>#N/A</v>
      </c>
      <c r="K15" s="124" t="e">
        <f>VLOOKUP($A15,'Trofeo Tito Neri'!$A$6:$S$373,11,0)</f>
        <v>#N/A</v>
      </c>
      <c r="L15" s="125" t="e">
        <f>VLOOKUP($A15,'Trofeo Tito Neri'!$A$6:$S$373,13,0)</f>
        <v>#N/A</v>
      </c>
      <c r="M15" s="170" t="e">
        <f>VLOOKUP($A15,'Trofeo Tito Neri'!$A$6:$S$373,14,0)</f>
        <v>#N/A</v>
      </c>
      <c r="N15" s="171" t="e">
        <f>VLOOKUP($A15,'Trofeo Tito Neri'!$A$6:$S$373,16,0)</f>
        <v>#N/A</v>
      </c>
      <c r="O15" s="203">
        <v>1</v>
      </c>
      <c r="P15" s="202" t="s">
        <v>202</v>
      </c>
      <c r="Q15" s="172" t="e">
        <f>VLOOKUP($A15,'Trofeo Tito Neri'!$A$6:$S$373,17,0)</f>
        <v>#N/A</v>
      </c>
    </row>
    <row r="16" spans="1:23" s="184" customFormat="1" ht="24.95" customHeight="1" x14ac:dyDescent="0.25">
      <c r="A16" s="121">
        <v>14</v>
      </c>
      <c r="B16" s="121">
        <f>VLOOKUP($A16,'Trofeo Tito Neri'!$A$6:$S$373,2,0)</f>
        <v>14</v>
      </c>
      <c r="C16" s="121">
        <f>VLOOKUP($A16,'Trofeo Tito Neri'!$A$6:$S$373,3,0)</f>
        <v>13</v>
      </c>
      <c r="D16" s="123" t="str">
        <f>VLOOKUP($A16,'Trofeo Tito Neri'!$A$6:$S$373,4,0)</f>
        <v>14G</v>
      </c>
      <c r="E16" s="123" t="str">
        <f>VLOOKUP($A16,'Trofeo Tito Neri'!$A$6:$S$373,5,0)</f>
        <v xml:space="preserve">Guarini Gabriele </v>
      </c>
      <c r="F16" s="121" t="str">
        <f>VLOOKUP($A16,'Trofeo Tito Neri'!$A$6:$S$373,6,0)</f>
        <v>New mt bike</v>
      </c>
      <c r="G16" s="121" t="str">
        <f>VLOOKUP($A16,'Trofeo Tito Neri'!$A$6:$S$373,7,0)</f>
        <v>Uisp</v>
      </c>
      <c r="H16" s="123" t="str">
        <f>VLOOKUP($A16,'Trofeo Tito Neri'!$A$6:$S$373,8,0)</f>
        <v>14R</v>
      </c>
      <c r="I16" s="123" t="str">
        <f>VLOOKUP($A16,'Trofeo Tito Neri'!$A$6:$S$373,9,0)</f>
        <v>Lushin Eduard</v>
      </c>
      <c r="J16" s="121" t="str">
        <f>VLOOKUP($A16,'Trofeo Tito Neri'!$A$6:$S$373,10,0)</f>
        <v xml:space="preserve">Bicisport Sanguinetti </v>
      </c>
      <c r="K16" s="124" t="str">
        <f>VLOOKUP($A16,'Trofeo Tito Neri'!$A$6:$S$373,11,0)</f>
        <v>Uisp</v>
      </c>
      <c r="L16" s="125" t="str">
        <f>VLOOKUP($A16,'Trofeo Tito Neri'!$A$6:$S$373,13,0)</f>
        <v>TT</v>
      </c>
      <c r="M16" s="170">
        <f>VLOOKUP($A16,'Trofeo Tito Neri'!$A$6:$S$373,14,0)</f>
        <v>0.42222222222222217</v>
      </c>
      <c r="N16" s="171">
        <f>VLOOKUP($A16,'Trofeo Tito Neri'!$A$6:$S$373,16,0)</f>
        <v>4.1666666666666664E-2</v>
      </c>
      <c r="O16" s="203">
        <v>2</v>
      </c>
      <c r="P16" s="202"/>
      <c r="Q16" s="172">
        <f>VLOOKUP($A16,'Trofeo Tito Neri'!$A$6:$S$373,17,0)</f>
        <v>1.9907407407407374E-3</v>
      </c>
    </row>
    <row r="17" spans="1:17" s="184" customFormat="1" ht="24.95" customHeight="1" x14ac:dyDescent="0.25">
      <c r="A17" s="121">
        <v>17</v>
      </c>
      <c r="B17" s="121">
        <f>VLOOKUP($A17,'Trofeo Tito Neri'!$A$6:$S$373,2,0)</f>
        <v>17</v>
      </c>
      <c r="C17" s="121">
        <f>VLOOKUP($A17,'Trofeo Tito Neri'!$A$6:$S$373,3,0)</f>
        <v>22</v>
      </c>
      <c r="D17" s="123" t="str">
        <f>VLOOKUP($A17,'Trofeo Tito Neri'!$A$6:$S$373,4,0)</f>
        <v>17G</v>
      </c>
      <c r="E17" s="123" t="str">
        <f>VLOOKUP($A17,'Trofeo Tito Neri'!$A$6:$S$373,5,0)</f>
        <v xml:space="preserve">Dalle Mura Attilio </v>
      </c>
      <c r="F17" s="121" t="str">
        <f>VLOOKUP($A17,'Trofeo Tito Neri'!$A$6:$S$373,6,0)</f>
        <v>Gs Quercia</v>
      </c>
      <c r="G17" s="121" t="str">
        <f>VLOOKUP($A17,'Trofeo Tito Neri'!$A$6:$S$373,7,0)</f>
        <v>Uisp</v>
      </c>
      <c r="H17" s="123" t="str">
        <f>VLOOKUP($A17,'Trofeo Tito Neri'!$A$6:$S$373,8,0)</f>
        <v>17R</v>
      </c>
      <c r="I17" s="123" t="str">
        <f>VLOOKUP($A17,'Trofeo Tito Neri'!$A$6:$S$373,9,0)</f>
        <v>Fondelli Daniele</v>
      </c>
      <c r="J17" s="121" t="str">
        <f>VLOOKUP($A17,'Trofeo Tito Neri'!$A$6:$S$373,10,0)</f>
        <v>Cicli Puccinelli</v>
      </c>
      <c r="K17" s="124" t="str">
        <f>VLOOKUP($A17,'Trofeo Tito Neri'!$A$6:$S$373,11,0)</f>
        <v>Uisp</v>
      </c>
      <c r="L17" s="125" t="str">
        <f>VLOOKUP($A17,'Trofeo Tito Neri'!$A$6:$S$373,13,0)</f>
        <v>BDC</v>
      </c>
      <c r="M17" s="170">
        <f>VLOOKUP($A17,'Trofeo Tito Neri'!$A$6:$S$373,14,0)</f>
        <v>0.4284722222222222</v>
      </c>
      <c r="N17" s="171">
        <f>VLOOKUP($A17,'Trofeo Tito Neri'!$A$6:$S$373,16,0)</f>
        <v>4.1666666666666664E-2</v>
      </c>
      <c r="O17" s="203">
        <v>3</v>
      </c>
      <c r="P17" s="202"/>
      <c r="Q17" s="172">
        <f>VLOOKUP($A17,'Trofeo Tito Neri'!$A$6:$S$373,17,0)</f>
        <v>3.2407407407407385E-3</v>
      </c>
    </row>
    <row r="18" spans="1:17" s="184" customFormat="1" ht="24.95" customHeight="1" x14ac:dyDescent="0.25">
      <c r="A18" s="121">
        <v>24</v>
      </c>
      <c r="B18" s="121">
        <f>VLOOKUP($A18,'Trofeo Tito Neri'!$A$6:$S$373,2,0)</f>
        <v>24</v>
      </c>
      <c r="C18" s="121">
        <f>VLOOKUP($A18,'Trofeo Tito Neri'!$A$6:$S$373,3,0)</f>
        <v>6</v>
      </c>
      <c r="D18" s="123" t="str">
        <f>VLOOKUP($A18,'Trofeo Tito Neri'!$A$6:$S$373,4,0)</f>
        <v>24G</v>
      </c>
      <c r="E18" s="123" t="str">
        <f>VLOOKUP($A18,'Trofeo Tito Neri'!$A$6:$S$373,5,0)</f>
        <v>Giusti Daniele</v>
      </c>
      <c r="F18" s="121" t="str">
        <f>VLOOKUP($A18,'Trofeo Tito Neri'!$A$6:$S$373,6,0)</f>
        <v>Cicloteam San Ginese</v>
      </c>
      <c r="G18" s="121" t="str">
        <f>VLOOKUP($A18,'Trofeo Tito Neri'!$A$6:$S$373,7,0)</f>
        <v>Uisp</v>
      </c>
      <c r="H18" s="123" t="str">
        <f>VLOOKUP($A18,'Trofeo Tito Neri'!$A$6:$S$373,8,0)</f>
        <v>24R</v>
      </c>
      <c r="I18" s="123" t="str">
        <f>VLOOKUP($A18,'Trofeo Tito Neri'!$A$6:$S$373,9,0)</f>
        <v>Federigi Elisa</v>
      </c>
      <c r="J18" s="121" t="str">
        <f>VLOOKUP($A18,'Trofeo Tito Neri'!$A$6:$S$373,10,0)</f>
        <v>Cicloteam San Ginese</v>
      </c>
      <c r="K18" s="124" t="str">
        <f>VLOOKUP($A18,'Trofeo Tito Neri'!$A$6:$S$373,11,0)</f>
        <v>Uisp</v>
      </c>
      <c r="L18" s="125" t="str">
        <f>VLOOKUP($A18,'Trofeo Tito Neri'!$A$6:$S$373,13,0)</f>
        <v>TT</v>
      </c>
      <c r="M18" s="170">
        <f>VLOOKUP($A18,'Trofeo Tito Neri'!$A$6:$S$373,14,0)</f>
        <v>0.4499999999999999</v>
      </c>
      <c r="N18" s="171">
        <f>VLOOKUP($A18,'Trofeo Tito Neri'!$A$6:$S$373,16,0)</f>
        <v>4.1666666666666664E-2</v>
      </c>
      <c r="O18" s="203">
        <v>4</v>
      </c>
      <c r="P18" s="202"/>
      <c r="Q18" s="172">
        <f>VLOOKUP($A18,'Trofeo Tito Neri'!$A$6:$S$373,17,0)</f>
        <v>1.3194444444444425E-3</v>
      </c>
    </row>
    <row r="19" spans="1:17" s="184" customFormat="1" ht="24.95" customHeight="1" x14ac:dyDescent="0.25">
      <c r="A19" s="121">
        <v>12</v>
      </c>
      <c r="B19" s="121">
        <f>VLOOKUP($A19,'Trofeo Tito Neri'!$A$6:$S$373,2,0)</f>
        <v>12</v>
      </c>
      <c r="C19" s="121">
        <f>VLOOKUP($A19,'Trofeo Tito Neri'!$A$6:$S$373,3,0)</f>
        <v>16</v>
      </c>
      <c r="D19" s="123" t="str">
        <f>VLOOKUP($A19,'Trofeo Tito Neri'!$A$6:$S$373,4,0)</f>
        <v>12G</v>
      </c>
      <c r="E19" s="123" t="str">
        <f>VLOOKUP($A19,'Trofeo Tito Neri'!$A$6:$S$373,5,0)</f>
        <v xml:space="preserve">Massimo Turchi </v>
      </c>
      <c r="F19" s="121" t="str">
        <f>VLOOKUP($A19,'Trofeo Tito Neri'!$A$6:$S$373,6,0)</f>
        <v>La Belle Equipe</v>
      </c>
      <c r="G19" s="121" t="str">
        <f>VLOOKUP($A19,'Trofeo Tito Neri'!$A$6:$S$373,7,0)</f>
        <v>Uisp</v>
      </c>
      <c r="H19" s="123" t="str">
        <f>VLOOKUP($A19,'Trofeo Tito Neri'!$A$6:$S$373,8,0)</f>
        <v>12R</v>
      </c>
      <c r="I19" s="123" t="str">
        <f>VLOOKUP($A19,'Trofeo Tito Neri'!$A$6:$S$373,9,0)</f>
        <v>Carlotti Mauro</v>
      </c>
      <c r="J19" s="121" t="str">
        <f>VLOOKUP($A19,'Trofeo Tito Neri'!$A$6:$S$373,10,0)</f>
        <v>La Belle Equipe</v>
      </c>
      <c r="K19" s="124" t="str">
        <f>VLOOKUP($A19,'Trofeo Tito Neri'!$A$6:$S$373,11,0)</f>
        <v>Uisp</v>
      </c>
      <c r="L19" s="125" t="str">
        <f>VLOOKUP($A19,'Trofeo Tito Neri'!$A$6:$S$373,13,0)</f>
        <v>TT</v>
      </c>
      <c r="M19" s="170">
        <f>VLOOKUP($A19,'Trofeo Tito Neri'!$A$6:$S$373,14,0)</f>
        <v>0.40972222222222215</v>
      </c>
      <c r="N19" s="171">
        <f>VLOOKUP($A19,'Trofeo Tito Neri'!$A$6:$S$373,16,0)</f>
        <v>4.1666666666666664E-2</v>
      </c>
      <c r="O19" s="203" t="s">
        <v>203</v>
      </c>
      <c r="P19" s="202"/>
      <c r="Q19" s="172">
        <f>VLOOKUP($A19,'Trofeo Tito Neri'!$A$6:$S$373,17,0)</f>
        <v>2.3032407407407376E-3</v>
      </c>
    </row>
    <row r="20" spans="1:17" s="184" customFormat="1" ht="18" x14ac:dyDescent="0.25">
      <c r="A20" s="173"/>
      <c r="B20" s="174"/>
      <c r="C20" s="173"/>
      <c r="D20" s="175"/>
      <c r="E20" s="175"/>
      <c r="F20" s="173"/>
      <c r="G20" s="173"/>
      <c r="H20" s="175"/>
      <c r="I20" s="176"/>
      <c r="J20" s="173"/>
      <c r="K20" s="173"/>
      <c r="L20" s="177"/>
      <c r="M20" s="178"/>
      <c r="N20" s="179"/>
      <c r="O20" s="180"/>
      <c r="P20" s="180"/>
      <c r="Q20" s="180"/>
    </row>
    <row r="21" spans="1:17" s="184" customFormat="1" ht="18.75" x14ac:dyDescent="0.25">
      <c r="A21" s="181" t="s">
        <v>142</v>
      </c>
      <c r="B21" s="182"/>
      <c r="C21" s="182"/>
      <c r="D21" s="160"/>
      <c r="E21" s="160"/>
      <c r="F21" s="144"/>
      <c r="G21" s="144"/>
      <c r="H21" s="144"/>
      <c r="I21" s="144"/>
      <c r="J21" s="144"/>
      <c r="K21" s="144"/>
      <c r="L21" s="144"/>
      <c r="M21" s="161"/>
      <c r="N21" s="162"/>
      <c r="O21" s="163"/>
      <c r="P21" s="163"/>
      <c r="Q21" s="163"/>
    </row>
    <row r="22" spans="1:17" s="184" customFormat="1" ht="56.25" x14ac:dyDescent="0.25">
      <c r="A22" s="165" t="s">
        <v>40</v>
      </c>
      <c r="B22" s="165" t="s">
        <v>136</v>
      </c>
      <c r="C22" s="165" t="s">
        <v>41</v>
      </c>
      <c r="D22" s="164" t="s">
        <v>126</v>
      </c>
      <c r="E22" s="164" t="s">
        <v>35</v>
      </c>
      <c r="F22" s="165" t="s">
        <v>4</v>
      </c>
      <c r="G22" s="165" t="s">
        <v>41</v>
      </c>
      <c r="H22" s="164" t="s">
        <v>127</v>
      </c>
      <c r="I22" s="166" t="s">
        <v>35</v>
      </c>
      <c r="J22" s="165" t="s">
        <v>4</v>
      </c>
      <c r="K22" s="165" t="s">
        <v>36</v>
      </c>
      <c r="L22" s="165" t="s">
        <v>37</v>
      </c>
      <c r="M22" s="167" t="s">
        <v>38</v>
      </c>
      <c r="N22" s="168" t="s">
        <v>139</v>
      </c>
      <c r="O22" s="169" t="s">
        <v>144</v>
      </c>
      <c r="P22" s="169" t="s">
        <v>163</v>
      </c>
      <c r="Q22" s="169" t="s">
        <v>147</v>
      </c>
    </row>
    <row r="23" spans="1:17" s="184" customFormat="1" ht="24.95" customHeight="1" x14ac:dyDescent="0.25">
      <c r="A23" s="121">
        <v>4</v>
      </c>
      <c r="B23" s="121">
        <f>VLOOKUP($A23,'Trofeo Tito Neri'!$A$6:$S$373,2,0)</f>
        <v>4</v>
      </c>
      <c r="C23" s="121">
        <f>VLOOKUP($A23,'Trofeo Tito Neri'!$A$6:$S$373,3,0)</f>
        <v>7</v>
      </c>
      <c r="D23" s="123" t="str">
        <f>VLOOKUP($A23,'Trofeo Tito Neri'!$A$6:$S$373,4,0)</f>
        <v>4G</v>
      </c>
      <c r="E23" s="123" t="str">
        <f>VLOOKUP($A23,'Trofeo Tito Neri'!$A$6:$S$373,5,0)</f>
        <v>Fallavena Valerio</v>
      </c>
      <c r="F23" s="121" t="str">
        <f>VLOOKUP($A23,'Trofeo Tito Neri'!$A$6:$S$373,6,0)</f>
        <v>Team VF Group</v>
      </c>
      <c r="G23" s="121" t="str">
        <f>VLOOKUP($A23,'Trofeo Tito Neri'!$A$6:$S$373,7,0)</f>
        <v>Uisp</v>
      </c>
      <c r="H23" s="123" t="str">
        <f>VLOOKUP($A23,'Trofeo Tito Neri'!$A$6:$S$373,8,0)</f>
        <v>4R</v>
      </c>
      <c r="I23" s="123" t="str">
        <f>VLOOKUP($A23,'Trofeo Tito Neri'!$A$6:$S$373,9,0)</f>
        <v>Fucone Davide</v>
      </c>
      <c r="J23" s="121" t="str">
        <f>VLOOKUP($A23,'Trofeo Tito Neri'!$A$6:$S$373,10,0)</f>
        <v>Team Mentecorpo Cicli Drigani</v>
      </c>
      <c r="K23" s="124" t="str">
        <f>VLOOKUP($A23,'Trofeo Tito Neri'!$A$6:$S$373,11,0)</f>
        <v>Fci</v>
      </c>
      <c r="L23" s="125" t="str">
        <f>VLOOKUP($A23,'Trofeo Tito Neri'!$A$6:$S$373,13,0)</f>
        <v>TT</v>
      </c>
      <c r="M23" s="170">
        <f>VLOOKUP($A23,'Trofeo Tito Neri'!$A$6:$S$373,14,0)</f>
        <v>0.38124999999999998</v>
      </c>
      <c r="N23" s="171">
        <f>VLOOKUP($A23,'Trofeo Tito Neri'!$A$6:$S$373,16,0)</f>
        <v>4.1666666666666664E-2</v>
      </c>
      <c r="O23" s="203">
        <v>1</v>
      </c>
      <c r="P23" s="202" t="s">
        <v>202</v>
      </c>
      <c r="Q23" s="172">
        <f>VLOOKUP($A23,'Trofeo Tito Neri'!$A$6:$S$373,17,0)</f>
        <v>1.3541666666666632E-3</v>
      </c>
    </row>
    <row r="24" spans="1:17" s="184" customFormat="1" ht="24.95" customHeight="1" x14ac:dyDescent="0.25">
      <c r="A24" s="121">
        <v>8</v>
      </c>
      <c r="B24" s="121">
        <f>VLOOKUP($A24,'Trofeo Tito Neri'!$A$6:$S$373,2,0)</f>
        <v>8</v>
      </c>
      <c r="C24" s="121">
        <f>VLOOKUP($A24,'Trofeo Tito Neri'!$A$6:$S$373,3,0)</f>
        <v>10</v>
      </c>
      <c r="D24" s="123" t="str">
        <f>VLOOKUP($A24,'Trofeo Tito Neri'!$A$6:$S$373,4,0)</f>
        <v>8G</v>
      </c>
      <c r="E24" s="123" t="str">
        <f>VLOOKUP($A24,'Trofeo Tito Neri'!$A$6:$S$373,5,0)</f>
        <v xml:space="preserve">Grenzi Mauro </v>
      </c>
      <c r="F24" s="121" t="str">
        <f>VLOOKUP($A24,'Trofeo Tito Neri'!$A$6:$S$373,6,0)</f>
        <v xml:space="preserve">Team Hicary Factor </v>
      </c>
      <c r="G24" s="121" t="str">
        <f>VLOOKUP($A24,'Trofeo Tito Neri'!$A$6:$S$373,7,0)</f>
        <v>Acsi</v>
      </c>
      <c r="H24" s="123" t="str">
        <f>VLOOKUP($A24,'Trofeo Tito Neri'!$A$6:$S$373,8,0)</f>
        <v>8R</v>
      </c>
      <c r="I24" s="123" t="str">
        <f>VLOOKUP($A24,'Trofeo Tito Neri'!$A$6:$S$373,9,0)</f>
        <v xml:space="preserve">Serafini Massimiliano </v>
      </c>
      <c r="J24" s="121" t="str">
        <f>VLOOKUP($A24,'Trofeo Tito Neri'!$A$6:$S$373,10,0)</f>
        <v>Scs Bike Nonantola</v>
      </c>
      <c r="K24" s="124" t="str">
        <f>VLOOKUP($A24,'Trofeo Tito Neri'!$A$6:$S$373,11,0)</f>
        <v>Uisp</v>
      </c>
      <c r="L24" s="125" t="str">
        <f>VLOOKUP($A24,'Trofeo Tito Neri'!$A$6:$S$373,13,0)</f>
        <v>TT</v>
      </c>
      <c r="M24" s="170">
        <f>VLOOKUP($A24,'Trofeo Tito Neri'!$A$6:$S$373,14,0)</f>
        <v>0.40138888888888885</v>
      </c>
      <c r="N24" s="171">
        <f>VLOOKUP($A24,'Trofeo Tito Neri'!$A$6:$S$373,16,0)</f>
        <v>4.1666666666666664E-2</v>
      </c>
      <c r="O24" s="203">
        <v>2</v>
      </c>
      <c r="P24" s="202"/>
      <c r="Q24" s="172">
        <f>VLOOKUP($A24,'Trofeo Tito Neri'!$A$6:$S$373,17,0)</f>
        <v>1.7708333333333326E-3</v>
      </c>
    </row>
    <row r="25" spans="1:17" s="184" customFormat="1" ht="24.95" customHeight="1" x14ac:dyDescent="0.25">
      <c r="A25" s="121">
        <v>10</v>
      </c>
      <c r="B25" s="121">
        <f>VLOOKUP($A25,'Trofeo Tito Neri'!$A$6:$S$373,2,0)</f>
        <v>10</v>
      </c>
      <c r="C25" s="121">
        <f>VLOOKUP($A25,'Trofeo Tito Neri'!$A$6:$S$373,3,0)</f>
        <v>15</v>
      </c>
      <c r="D25" s="123" t="str">
        <f>VLOOKUP($A25,'Trofeo Tito Neri'!$A$6:$S$373,4,0)</f>
        <v>10G</v>
      </c>
      <c r="E25" s="123" t="str">
        <f>VLOOKUP($A25,'Trofeo Tito Neri'!$A$6:$S$373,5,0)</f>
        <v>Saggini Gianluca</v>
      </c>
      <c r="F25" s="121" t="str">
        <f>VLOOKUP($A25,'Trofeo Tito Neri'!$A$6:$S$373,6,0)</f>
        <v>A.s.d. Star Bike</v>
      </c>
      <c r="G25" s="121" t="str">
        <f>VLOOKUP($A25,'Trofeo Tito Neri'!$A$6:$S$373,7,0)</f>
        <v>Uisp</v>
      </c>
      <c r="H25" s="123" t="str">
        <f>VLOOKUP($A25,'Trofeo Tito Neri'!$A$6:$S$373,8,0)</f>
        <v>10R</v>
      </c>
      <c r="I25" s="123" t="str">
        <f>VLOOKUP($A25,'Trofeo Tito Neri'!$A$6:$S$373,9,0)</f>
        <v>Vannelli Mose</v>
      </c>
      <c r="J25" s="121" t="str">
        <f>VLOOKUP($A25,'Trofeo Tito Neri'!$A$6:$S$373,10,0)</f>
        <v>A.s.d. Star Bike</v>
      </c>
      <c r="K25" s="124" t="str">
        <f>VLOOKUP($A25,'Trofeo Tito Neri'!$A$6:$S$373,11,0)</f>
        <v>Uisp</v>
      </c>
      <c r="L25" s="125" t="str">
        <f>VLOOKUP($A25,'Trofeo Tito Neri'!$A$6:$S$373,13,0)</f>
        <v>BDC</v>
      </c>
      <c r="M25" s="170">
        <f>VLOOKUP($A25,'Trofeo Tito Neri'!$A$6:$S$373,14,0)</f>
        <v>0.4055555555555555</v>
      </c>
      <c r="N25" s="171">
        <f>VLOOKUP($A25,'Trofeo Tito Neri'!$A$6:$S$373,16,0)</f>
        <v>4.1666666666666664E-2</v>
      </c>
      <c r="O25" s="203" t="s">
        <v>203</v>
      </c>
      <c r="P25" s="202"/>
      <c r="Q25" s="172">
        <f>VLOOKUP($A25,'Trofeo Tito Neri'!$A$6:$S$373,17,0)</f>
        <v>2.2800925925925905E-3</v>
      </c>
    </row>
    <row r="26" spans="1:17" s="184" customFormat="1" ht="24.95" customHeight="1" x14ac:dyDescent="0.25">
      <c r="A26" s="121">
        <v>16</v>
      </c>
      <c r="B26" s="121">
        <f>VLOOKUP($A26,'Trofeo Tito Neri'!$A$6:$S$373,2,0)</f>
        <v>16</v>
      </c>
      <c r="C26" s="121">
        <f>VLOOKUP($A26,'Trofeo Tito Neri'!$A$6:$S$373,3,0)</f>
        <v>12</v>
      </c>
      <c r="D26" s="123" t="str">
        <f>VLOOKUP($A26,'Trofeo Tito Neri'!$A$6:$S$373,4,0)</f>
        <v>16G</v>
      </c>
      <c r="E26" s="123" t="str">
        <f>VLOOKUP($A26,'Trofeo Tito Neri'!$A$6:$S$373,5,0)</f>
        <v>Tucci Massimo</v>
      </c>
      <c r="F26" s="121" t="str">
        <f>VLOOKUP($A26,'Trofeo Tito Neri'!$A$6:$S$373,6,0)</f>
        <v>Cicloteam San Ginese</v>
      </c>
      <c r="G26" s="121" t="str">
        <f>VLOOKUP($A26,'Trofeo Tito Neri'!$A$6:$S$373,7,0)</f>
        <v>Uisp</v>
      </c>
      <c r="H26" s="123" t="str">
        <f>VLOOKUP($A26,'Trofeo Tito Neri'!$A$6:$S$373,8,0)</f>
        <v>16R</v>
      </c>
      <c r="I26" s="123" t="str">
        <f>VLOOKUP($A26,'Trofeo Tito Neri'!$A$6:$S$373,9,0)</f>
        <v>Tucci Mauro</v>
      </c>
      <c r="J26" s="121" t="str">
        <f>VLOOKUP($A26,'Trofeo Tito Neri'!$A$6:$S$373,10,0)</f>
        <v>Cicloteam San Ginese</v>
      </c>
      <c r="K26" s="124" t="str">
        <f>VLOOKUP($A26,'Trofeo Tito Neri'!$A$6:$S$373,11,0)</f>
        <v>Uisp</v>
      </c>
      <c r="L26" s="125" t="str">
        <f>VLOOKUP($A26,'Trofeo Tito Neri'!$A$6:$S$373,13,0)</f>
        <v>TT</v>
      </c>
      <c r="M26" s="170">
        <f>VLOOKUP($A26,'Trofeo Tito Neri'!$A$6:$S$373,14,0)</f>
        <v>0.42638888888888882</v>
      </c>
      <c r="N26" s="171">
        <f>VLOOKUP($A26,'Trofeo Tito Neri'!$A$6:$S$373,16,0)</f>
        <v>4.1666666666666664E-2</v>
      </c>
      <c r="O26" s="203" t="s">
        <v>203</v>
      </c>
      <c r="P26" s="202"/>
      <c r="Q26" s="172">
        <f>VLOOKUP($A26,'Trofeo Tito Neri'!$A$6:$S$373,17,0)</f>
        <v>1.9675925925925902E-3</v>
      </c>
    </row>
    <row r="27" spans="1:17" s="184" customFormat="1" ht="18" x14ac:dyDescent="0.25">
      <c r="A27" s="173"/>
      <c r="B27" s="174"/>
      <c r="C27" s="173"/>
      <c r="D27" s="175"/>
      <c r="E27" s="175"/>
      <c r="F27" s="173"/>
      <c r="G27" s="173"/>
      <c r="H27" s="175"/>
      <c r="I27" s="176"/>
      <c r="J27" s="173"/>
      <c r="K27" s="173"/>
      <c r="L27" s="177"/>
      <c r="M27" s="178"/>
      <c r="N27" s="179"/>
      <c r="O27" s="180"/>
      <c r="P27" s="180"/>
      <c r="Q27" s="180"/>
    </row>
    <row r="28" spans="1:17" s="184" customFormat="1" ht="18.75" x14ac:dyDescent="0.25">
      <c r="A28" s="181" t="s">
        <v>143</v>
      </c>
      <c r="B28" s="182"/>
      <c r="C28" s="182"/>
      <c r="D28" s="160"/>
      <c r="E28" s="160"/>
      <c r="F28" s="144"/>
      <c r="G28" s="144"/>
      <c r="H28" s="144"/>
      <c r="I28" s="144"/>
      <c r="J28" s="144"/>
      <c r="K28" s="144"/>
      <c r="L28" s="144"/>
      <c r="M28" s="161"/>
      <c r="N28" s="162"/>
      <c r="O28" s="163"/>
      <c r="P28" s="163"/>
      <c r="Q28" s="163"/>
    </row>
    <row r="29" spans="1:17" s="184" customFormat="1" ht="56.25" x14ac:dyDescent="0.25">
      <c r="A29" s="165" t="s">
        <v>40</v>
      </c>
      <c r="B29" s="165" t="s">
        <v>136</v>
      </c>
      <c r="C29" s="165" t="s">
        <v>41</v>
      </c>
      <c r="D29" s="164" t="s">
        <v>126</v>
      </c>
      <c r="E29" s="164" t="s">
        <v>35</v>
      </c>
      <c r="F29" s="165" t="s">
        <v>4</v>
      </c>
      <c r="G29" s="165" t="s">
        <v>41</v>
      </c>
      <c r="H29" s="164" t="s">
        <v>127</v>
      </c>
      <c r="I29" s="166" t="s">
        <v>35</v>
      </c>
      <c r="J29" s="165" t="s">
        <v>4</v>
      </c>
      <c r="K29" s="165" t="s">
        <v>36</v>
      </c>
      <c r="L29" s="165" t="s">
        <v>37</v>
      </c>
      <c r="M29" s="167" t="s">
        <v>38</v>
      </c>
      <c r="N29" s="168" t="s">
        <v>139</v>
      </c>
      <c r="O29" s="169" t="s">
        <v>144</v>
      </c>
      <c r="P29" s="169" t="s">
        <v>163</v>
      </c>
      <c r="Q29" s="169" t="s">
        <v>147</v>
      </c>
    </row>
    <row r="30" spans="1:17" s="184" customFormat="1" ht="24.95" customHeight="1" x14ac:dyDescent="0.25">
      <c r="A30" s="121">
        <v>3</v>
      </c>
      <c r="B30" s="121">
        <f>VLOOKUP($A30,'Trofeo Tito Neri'!$A$6:$S$373,2,0)</f>
        <v>3</v>
      </c>
      <c r="C30" s="121">
        <f>VLOOKUP($A30,'Trofeo Tito Neri'!$A$6:$S$373,3,0)</f>
        <v>1</v>
      </c>
      <c r="D30" s="123" t="str">
        <f>VLOOKUP($A30,'Trofeo Tito Neri'!$A$6:$S$373,4,0)</f>
        <v>3G</v>
      </c>
      <c r="E30" s="123" t="str">
        <f>VLOOKUP($A30,'Trofeo Tito Neri'!$A$6:$S$373,5,0)</f>
        <v>Cipolletta Francesco</v>
      </c>
      <c r="F30" s="121" t="str">
        <f>VLOOKUP($A30,'Trofeo Tito Neri'!$A$6:$S$373,6,0)</f>
        <v>Promotech mg k vis</v>
      </c>
      <c r="G30" s="121" t="str">
        <f>VLOOKUP($A30,'Trofeo Tito Neri'!$A$6:$S$373,7,0)</f>
        <v>Fci</v>
      </c>
      <c r="H30" s="123" t="str">
        <f>VLOOKUP($A30,'Trofeo Tito Neri'!$A$6:$S$373,8,0)</f>
        <v>3R</v>
      </c>
      <c r="I30" s="123" t="str">
        <f>VLOOKUP($A30,'Trofeo Tito Neri'!$A$6:$S$373,9,0)</f>
        <v>Demiri Mikel</v>
      </c>
      <c r="J30" s="121" t="str">
        <f>VLOOKUP($A30,'Trofeo Tito Neri'!$A$6:$S$373,10,0)</f>
        <v>Promotech mg kvis</v>
      </c>
      <c r="K30" s="124" t="str">
        <f>VLOOKUP($A30,'Trofeo Tito Neri'!$A$6:$S$373,11,0)</f>
        <v>Fci</v>
      </c>
      <c r="L30" s="125" t="str">
        <f>VLOOKUP($A30,'Trofeo Tito Neri'!$A$6:$S$373,13,0)</f>
        <v>TT</v>
      </c>
      <c r="M30" s="170">
        <f>VLOOKUP($A30,'Trofeo Tito Neri'!$A$6:$S$373,14,0)</f>
        <v>0.37916666666666665</v>
      </c>
      <c r="N30" s="171">
        <f>VLOOKUP($A30,'Trofeo Tito Neri'!$A$6:$S$373,16,0)</f>
        <v>4.1666666666666664E-2</v>
      </c>
      <c r="O30" s="203">
        <v>1</v>
      </c>
      <c r="P30" s="202" t="s">
        <v>202</v>
      </c>
      <c r="Q30" s="172">
        <f>VLOOKUP($A30,'Trofeo Tito Neri'!$A$6:$S$373,17,0)</f>
        <v>0</v>
      </c>
    </row>
    <row r="31" spans="1:17" s="184" customFormat="1" ht="24.95" customHeight="1" x14ac:dyDescent="0.25">
      <c r="A31" s="121"/>
      <c r="B31" s="121"/>
      <c r="C31" s="121"/>
      <c r="D31" s="123"/>
      <c r="E31" s="123"/>
      <c r="F31" s="121"/>
      <c r="G31" s="121"/>
      <c r="H31" s="123"/>
      <c r="I31" s="123"/>
      <c r="J31" s="121"/>
      <c r="K31" s="121"/>
      <c r="L31" s="125"/>
      <c r="M31" s="170"/>
      <c r="N31" s="171"/>
      <c r="O31" s="121"/>
      <c r="P31" s="125"/>
      <c r="Q31" s="172"/>
    </row>
    <row r="32" spans="1:17" s="184" customFormat="1" ht="24.95" customHeight="1" x14ac:dyDescent="0.25">
      <c r="A32" s="121"/>
      <c r="B32" s="121"/>
      <c r="C32" s="121"/>
      <c r="D32" s="123"/>
      <c r="E32" s="123"/>
      <c r="F32" s="121"/>
      <c r="G32" s="121"/>
      <c r="H32" s="123"/>
      <c r="I32" s="123"/>
      <c r="J32" s="121"/>
      <c r="K32" s="121"/>
      <c r="L32" s="125"/>
      <c r="M32" s="170"/>
      <c r="N32" s="171"/>
      <c r="O32" s="121"/>
      <c r="P32" s="125"/>
      <c r="Q32" s="172"/>
    </row>
    <row r="33" spans="1:17" s="184" customFormat="1" ht="18" x14ac:dyDescent="0.25">
      <c r="A33" s="183"/>
      <c r="B33" s="183"/>
      <c r="C33" s="183"/>
      <c r="F33" s="183"/>
      <c r="G33" s="183"/>
      <c r="I33" s="185"/>
      <c r="J33" s="183"/>
      <c r="K33" s="183"/>
      <c r="L33" s="177"/>
      <c r="M33" s="186"/>
      <c r="N33" s="187"/>
      <c r="O33" s="188"/>
      <c r="P33" s="188"/>
      <c r="Q33" s="188"/>
    </row>
    <row r="34" spans="1:17" s="184" customFormat="1" ht="18.75" x14ac:dyDescent="0.25">
      <c r="A34" s="181" t="s">
        <v>161</v>
      </c>
      <c r="B34" s="182"/>
      <c r="C34" s="182"/>
      <c r="D34" s="160"/>
      <c r="E34" s="160"/>
      <c r="F34" s="144"/>
      <c r="G34" s="144"/>
      <c r="H34" s="144"/>
      <c r="I34" s="144"/>
      <c r="J34" s="144"/>
      <c r="K34" s="144"/>
      <c r="L34" s="189"/>
      <c r="M34" s="161"/>
      <c r="N34" s="162"/>
      <c r="O34" s="163"/>
      <c r="P34" s="163"/>
      <c r="Q34" s="163"/>
    </row>
    <row r="35" spans="1:17" s="184" customFormat="1" ht="56.25" x14ac:dyDescent="0.25">
      <c r="A35" s="165" t="s">
        <v>40</v>
      </c>
      <c r="B35" s="165" t="s">
        <v>136</v>
      </c>
      <c r="C35" s="165" t="s">
        <v>41</v>
      </c>
      <c r="D35" s="164" t="s">
        <v>126</v>
      </c>
      <c r="E35" s="164" t="s">
        <v>35</v>
      </c>
      <c r="F35" s="165" t="s">
        <v>4</v>
      </c>
      <c r="G35" s="165" t="s">
        <v>41</v>
      </c>
      <c r="H35" s="164" t="s">
        <v>127</v>
      </c>
      <c r="I35" s="166" t="s">
        <v>35</v>
      </c>
      <c r="J35" s="165" t="s">
        <v>4</v>
      </c>
      <c r="K35" s="165" t="s">
        <v>36</v>
      </c>
      <c r="L35" s="165" t="s">
        <v>37</v>
      </c>
      <c r="M35" s="167" t="s">
        <v>38</v>
      </c>
      <c r="N35" s="168" t="s">
        <v>139</v>
      </c>
      <c r="O35" s="169" t="s">
        <v>144</v>
      </c>
      <c r="P35" s="169" t="s">
        <v>163</v>
      </c>
      <c r="Q35" s="169" t="s">
        <v>147</v>
      </c>
    </row>
    <row r="36" spans="1:17" s="184" customFormat="1" ht="24.95" customHeight="1" x14ac:dyDescent="0.25">
      <c r="A36" s="121">
        <v>18</v>
      </c>
      <c r="B36" s="121">
        <f>VLOOKUP($A36,'Trofeo Tito Neri'!$A$6:$S$373,2,0)</f>
        <v>18</v>
      </c>
      <c r="C36" s="121">
        <f>VLOOKUP($A36,'Trofeo Tito Neri'!$A$6:$S$373,3,0)</f>
        <v>19</v>
      </c>
      <c r="D36" s="123" t="str">
        <f>VLOOKUP($A36,'Trofeo Tito Neri'!$A$6:$S$373,4,0)</f>
        <v>18G</v>
      </c>
      <c r="E36" s="123" t="str">
        <f>VLOOKUP($A36,'Trofeo Tito Neri'!$A$6:$S$373,5,0)</f>
        <v>Greco Stefano</v>
      </c>
      <c r="F36" s="121" t="str">
        <f>VLOOKUP($A36,'Trofeo Tito Neri'!$A$6:$S$373,6,0)</f>
        <v>Gruppo Crosa Bike</v>
      </c>
      <c r="G36" s="121" t="str">
        <f>VLOOKUP($A36,'Trofeo Tito Neri'!$A$6:$S$373,7,0)</f>
        <v>Uisp</v>
      </c>
      <c r="H36" s="123" t="str">
        <f>VLOOKUP($A36,'Trofeo Tito Neri'!$A$6:$S$373,8,0)</f>
        <v>18R</v>
      </c>
      <c r="I36" s="123" t="str">
        <f>VLOOKUP($A36,'Trofeo Tito Neri'!$A$6:$S$373,9,0)</f>
        <v>Oliviero Lorenzi</v>
      </c>
      <c r="J36" s="121" t="str">
        <f>VLOOKUP($A36,'Trofeo Tito Neri'!$A$6:$S$373,10,0)</f>
        <v>Gruppo Crosa Bike</v>
      </c>
      <c r="K36" s="124" t="str">
        <f>VLOOKUP($A36,'Trofeo Tito Neri'!$A$6:$S$373,11,0)</f>
        <v>Uisp</v>
      </c>
      <c r="L36" s="125" t="str">
        <f>VLOOKUP($A36,'Trofeo Tito Neri'!$A$6:$S$373,13,0)</f>
        <v>TT</v>
      </c>
      <c r="M36" s="170">
        <f>VLOOKUP($A36,'Trofeo Tito Neri'!$A$6:$S$373,14,0)</f>
        <v>0.43055555555555558</v>
      </c>
      <c r="N36" s="171">
        <f>VLOOKUP($A36,'Trofeo Tito Neri'!$A$6:$S$373,16,0)</f>
        <v>4.1666666666666664E-2</v>
      </c>
      <c r="O36" s="203">
        <v>1</v>
      </c>
      <c r="P36" s="202" t="s">
        <v>202</v>
      </c>
      <c r="Q36" s="172">
        <f>VLOOKUP($A36,'Trofeo Tito Neri'!$A$6:$S$373,17,0)</f>
        <v>2.6157407407407379E-3</v>
      </c>
    </row>
    <row r="37" spans="1:17" s="184" customFormat="1" ht="24.95" customHeight="1" x14ac:dyDescent="0.25">
      <c r="A37" s="121">
        <v>13</v>
      </c>
      <c r="B37" s="121">
        <f>VLOOKUP($A37,'Trofeo Tito Neri'!$A$6:$S$373,2,0)</f>
        <v>13</v>
      </c>
      <c r="C37" s="121">
        <f>VLOOKUP($A37,'Trofeo Tito Neri'!$A$6:$S$373,3,0)</f>
        <v>9</v>
      </c>
      <c r="D37" s="123" t="str">
        <f>VLOOKUP($A37,'Trofeo Tito Neri'!$A$6:$S$373,4,0)</f>
        <v>13G</v>
      </c>
      <c r="E37" s="123" t="str">
        <f>VLOOKUP($A37,'Trofeo Tito Neri'!$A$6:$S$373,5,0)</f>
        <v>Freschi Alessio</v>
      </c>
      <c r="F37" s="121" t="str">
        <f>VLOOKUP($A37,'Trofeo Tito Neri'!$A$6:$S$373,6,0)</f>
        <v>G.S.Carli Salviano a.s.d.</v>
      </c>
      <c r="G37" s="121" t="str">
        <f>VLOOKUP($A37,'Trofeo Tito Neri'!$A$6:$S$373,7,0)</f>
        <v>Fci</v>
      </c>
      <c r="H37" s="123" t="str">
        <f>VLOOKUP($A37,'Trofeo Tito Neri'!$A$6:$S$373,8,0)</f>
        <v>13R</v>
      </c>
      <c r="I37" s="123" t="str">
        <f>VLOOKUP($A37,'Trofeo Tito Neri'!$A$6:$S$373,9,0)</f>
        <v>Freschi Alessandro</v>
      </c>
      <c r="J37" s="121" t="str">
        <f>VLOOKUP($A37,'Trofeo Tito Neri'!$A$6:$S$373,10,0)</f>
        <v>G.S.Carli Salviano a.s.d.</v>
      </c>
      <c r="K37" s="124" t="str">
        <f>VLOOKUP($A37,'Trofeo Tito Neri'!$A$6:$S$373,11,0)</f>
        <v>Fci</v>
      </c>
      <c r="L37" s="125" t="str">
        <f>VLOOKUP($A37,'Trofeo Tito Neri'!$A$6:$S$373,13,0)</f>
        <v>TT</v>
      </c>
      <c r="M37" s="170">
        <f>VLOOKUP($A37,'Trofeo Tito Neri'!$A$6:$S$373,14,0)</f>
        <v>0.42013888888888884</v>
      </c>
      <c r="N37" s="171">
        <f>VLOOKUP($A37,'Trofeo Tito Neri'!$A$6:$S$373,16,0)</f>
        <v>4.1666666666666664E-2</v>
      </c>
      <c r="O37" s="203">
        <v>2</v>
      </c>
      <c r="P37" s="202"/>
      <c r="Q37" s="172">
        <f>VLOOKUP($A37,'Trofeo Tito Neri'!$A$6:$S$373,17,0)</f>
        <v>1.6666666666666635E-3</v>
      </c>
    </row>
    <row r="38" spans="1:17" s="184" customFormat="1" ht="24.95" customHeight="1" x14ac:dyDescent="0.25">
      <c r="A38" s="121">
        <v>1</v>
      </c>
      <c r="B38" s="121">
        <f>VLOOKUP($A38,'Trofeo Tito Neri'!$A$6:$S$373,2,0)</f>
        <v>1</v>
      </c>
      <c r="C38" s="121">
        <f>VLOOKUP($A38,'Trofeo Tito Neri'!$A$6:$S$373,3,0)</f>
        <v>11</v>
      </c>
      <c r="D38" s="123" t="str">
        <f>VLOOKUP($A38,'Trofeo Tito Neri'!$A$6:$S$373,4,0)</f>
        <v>1G</v>
      </c>
      <c r="E38" s="123" t="str">
        <f>VLOOKUP($A38,'Trofeo Tito Neri'!$A$6:$S$373,5,0)</f>
        <v>Papi Alessio</v>
      </c>
      <c r="F38" s="121" t="str">
        <f>VLOOKUP($A38,'Trofeo Tito Neri'!$A$6:$S$373,6,0)</f>
        <v>A.s.d. Team Falaschi</v>
      </c>
      <c r="G38" s="121" t="str">
        <f>VLOOKUP($A38,'Trofeo Tito Neri'!$A$6:$S$373,7,0)</f>
        <v>Uisp</v>
      </c>
      <c r="H38" s="123" t="str">
        <f>VLOOKUP($A38,'Trofeo Tito Neri'!$A$6:$S$373,8,0)</f>
        <v>1R</v>
      </c>
      <c r="I38" s="123" t="str">
        <f>VLOOKUP($A38,'Trofeo Tito Neri'!$A$6:$S$373,9,0)</f>
        <v>Bianchi davide</v>
      </c>
      <c r="J38" s="121" t="str">
        <f>VLOOKUP($A38,'Trofeo Tito Neri'!$A$6:$S$373,10,0)</f>
        <v>A.s.d. Team Falaschi</v>
      </c>
      <c r="K38" s="124" t="str">
        <f>VLOOKUP($A38,'Trofeo Tito Neri'!$A$6:$S$373,11,0)</f>
        <v>Uisp</v>
      </c>
      <c r="L38" s="125" t="str">
        <f>VLOOKUP($A38,'Trofeo Tito Neri'!$A$6:$S$373,13,0)</f>
        <v>BDC</v>
      </c>
      <c r="M38" s="170">
        <f>VLOOKUP($A38,'Trofeo Tito Neri'!$A$6:$S$373,14,0)</f>
        <v>0.375</v>
      </c>
      <c r="N38" s="171">
        <f>VLOOKUP($A38,'Trofeo Tito Neri'!$A$6:$S$373,16,0)</f>
        <v>4.1666666666666664E-2</v>
      </c>
      <c r="O38" s="203">
        <v>3</v>
      </c>
      <c r="P38" s="202"/>
      <c r="Q38" s="172">
        <f>VLOOKUP($A38,'Trofeo Tito Neri'!$A$6:$S$373,17,0)</f>
        <v>1.7939814814814797E-3</v>
      </c>
    </row>
    <row r="39" spans="1:17" s="184" customFormat="1" ht="24.95" customHeight="1" x14ac:dyDescent="0.25">
      <c r="A39" s="121">
        <v>6</v>
      </c>
      <c r="B39" s="121">
        <f>VLOOKUP($A39,'Trofeo Tito Neri'!$A$6:$S$373,2,0)</f>
        <v>6</v>
      </c>
      <c r="C39" s="121">
        <f>VLOOKUP($A39,'Trofeo Tito Neri'!$A$6:$S$373,3,0)</f>
        <v>3</v>
      </c>
      <c r="D39" s="123" t="str">
        <f>VLOOKUP($A39,'Trofeo Tito Neri'!$A$6:$S$373,4,0)</f>
        <v>6G</v>
      </c>
      <c r="E39" s="123" t="str">
        <f>VLOOKUP($A39,'Trofeo Tito Neri'!$A$6:$S$373,5,0)</f>
        <v>Serafini Valerio</v>
      </c>
      <c r="F39" s="121" t="str">
        <f>VLOOKUP($A39,'Trofeo Tito Neri'!$A$6:$S$373,6,0)</f>
        <v>A.s.d. Star Bike</v>
      </c>
      <c r="G39" s="121" t="str">
        <f>VLOOKUP($A39,'Trofeo Tito Neri'!$A$6:$S$373,7,0)</f>
        <v>Uisp</v>
      </c>
      <c r="H39" s="123" t="str">
        <f>VLOOKUP($A39,'Trofeo Tito Neri'!$A$6:$S$373,8,0)</f>
        <v>6R</v>
      </c>
      <c r="I39" s="123" t="str">
        <f>VLOOKUP($A39,'Trofeo Tito Neri'!$A$6:$S$373,9,0)</f>
        <v>Pulina Davide</v>
      </c>
      <c r="J39" s="121" t="str">
        <f>VLOOKUP($A39,'Trofeo Tito Neri'!$A$6:$S$373,10,0)</f>
        <v>A.s.d. Star Bike</v>
      </c>
      <c r="K39" s="124" t="str">
        <f>VLOOKUP($A39,'Trofeo Tito Neri'!$A$6:$S$373,11,0)</f>
        <v>Uisp</v>
      </c>
      <c r="L39" s="125" t="str">
        <f>VLOOKUP($A39,'Trofeo Tito Neri'!$A$6:$S$373,13,0)</f>
        <v>TT</v>
      </c>
      <c r="M39" s="170">
        <f>VLOOKUP($A39,'Trofeo Tito Neri'!$A$6:$S$373,14,0)</f>
        <v>0.38541666666666663</v>
      </c>
      <c r="N39" s="171">
        <f>VLOOKUP($A39,'Trofeo Tito Neri'!$A$6:$S$373,16,0)</f>
        <v>4.1666666666666664E-2</v>
      </c>
      <c r="O39" s="203">
        <v>4</v>
      </c>
      <c r="P39" s="202"/>
      <c r="Q39" s="172">
        <f>VLOOKUP($A39,'Trofeo Tito Neri'!$A$6:$S$373,17,0)</f>
        <v>5.7870370370369933E-4</v>
      </c>
    </row>
    <row r="40" spans="1:17" s="184" customFormat="1" ht="24.95" customHeight="1" x14ac:dyDescent="0.25">
      <c r="A40" s="121">
        <v>2</v>
      </c>
      <c r="B40" s="121">
        <f>VLOOKUP($A40,'Trofeo Tito Neri'!$A$6:$S$373,2,0)</f>
        <v>2</v>
      </c>
      <c r="C40" s="121">
        <f>VLOOKUP($A40,'Trofeo Tito Neri'!$A$6:$S$373,3,0)</f>
        <v>8</v>
      </c>
      <c r="D40" s="123" t="str">
        <f>VLOOKUP($A40,'Trofeo Tito Neri'!$A$6:$S$373,4,0)</f>
        <v>2G</v>
      </c>
      <c r="E40" s="123" t="str">
        <f>VLOOKUP($A40,'Trofeo Tito Neri'!$A$6:$S$373,5,0)</f>
        <v>Cotroneo Daniele</v>
      </c>
      <c r="F40" s="121" t="str">
        <f>VLOOKUP($A40,'Trofeo Tito Neri'!$A$6:$S$373,6,0)</f>
        <v>A.s.d. Team Falaschi</v>
      </c>
      <c r="G40" s="121" t="str">
        <f>VLOOKUP($A40,'Trofeo Tito Neri'!$A$6:$S$373,7,0)</f>
        <v>Uisp</v>
      </c>
      <c r="H40" s="123" t="str">
        <f>VLOOKUP($A40,'Trofeo Tito Neri'!$A$6:$S$373,8,0)</f>
        <v>2R</v>
      </c>
      <c r="I40" s="123" t="str">
        <f>VLOOKUP($A40,'Trofeo Tito Neri'!$A$6:$S$373,9,0)</f>
        <v>De Santis Adrien</v>
      </c>
      <c r="J40" s="121" t="str">
        <f>VLOOKUP($A40,'Trofeo Tito Neri'!$A$6:$S$373,10,0)</f>
        <v>A.s.d. Team Falaschi</v>
      </c>
      <c r="K40" s="124" t="str">
        <f>VLOOKUP($A40,'Trofeo Tito Neri'!$A$6:$S$373,11,0)</f>
        <v>Uisp</v>
      </c>
      <c r="L40" s="125" t="str">
        <f>VLOOKUP($A40,'Trofeo Tito Neri'!$A$6:$S$373,13,0)</f>
        <v>BDC</v>
      </c>
      <c r="M40" s="170">
        <f>VLOOKUP($A40,'Trofeo Tito Neri'!$A$6:$S$373,14,0)</f>
        <v>0.37708333333333333</v>
      </c>
      <c r="N40" s="171">
        <f>VLOOKUP($A40,'Trofeo Tito Neri'!$A$6:$S$373,16,0)</f>
        <v>4.1666666666666664E-2</v>
      </c>
      <c r="O40" s="203">
        <v>5</v>
      </c>
      <c r="P40" s="202"/>
      <c r="Q40" s="172">
        <f>VLOOKUP($A40,'Trofeo Tito Neri'!$A$6:$S$373,17,0)</f>
        <v>1.4583333333333323E-3</v>
      </c>
    </row>
    <row r="41" spans="1:17" s="184" customFormat="1" ht="24.95" customHeight="1" x14ac:dyDescent="0.25">
      <c r="A41" s="121">
        <v>20</v>
      </c>
      <c r="B41" s="121">
        <f>VLOOKUP($A41,'Trofeo Tito Neri'!$A$6:$S$373,2,0)</f>
        <v>20</v>
      </c>
      <c r="C41" s="121">
        <f>VLOOKUP($A41,'Trofeo Tito Neri'!$A$6:$S$373,3,0)</f>
        <v>17</v>
      </c>
      <c r="D41" s="123" t="str">
        <f>VLOOKUP($A41,'Trofeo Tito Neri'!$A$6:$S$373,4,0)</f>
        <v>20G</v>
      </c>
      <c r="E41" s="123" t="str">
        <f>VLOOKUP($A41,'Trofeo Tito Neri'!$A$6:$S$373,5,0)</f>
        <v>Ruggeri Federica</v>
      </c>
      <c r="F41" s="121" t="str">
        <f>VLOOKUP($A41,'Trofeo Tito Neri'!$A$6:$S$373,6,0)</f>
        <v>A.s.d. G.S. Sportissimo</v>
      </c>
      <c r="G41" s="121" t="str">
        <f>VLOOKUP($A41,'Trofeo Tito Neri'!$A$6:$S$373,7,0)</f>
        <v>Acsi</v>
      </c>
      <c r="H41" s="123" t="str">
        <f>VLOOKUP($A41,'Trofeo Tito Neri'!$A$6:$S$373,8,0)</f>
        <v>20R</v>
      </c>
      <c r="I41" s="123" t="str">
        <f>VLOOKUP($A41,'Trofeo Tito Neri'!$A$6:$S$373,9,0)</f>
        <v>Mai Maurizio</v>
      </c>
      <c r="J41" s="121" t="str">
        <f>VLOOKUP($A41,'Trofeo Tito Neri'!$A$6:$S$373,10,0)</f>
        <v>Ssd Team Stecchetti-Jollywear s.r.l.</v>
      </c>
      <c r="K41" s="124" t="str">
        <f>VLOOKUP($A41,'Trofeo Tito Neri'!$A$6:$S$373,11,0)</f>
        <v>Acsi</v>
      </c>
      <c r="L41" s="125" t="str">
        <f>VLOOKUP($A41,'Trofeo Tito Neri'!$A$6:$S$373,13,0)</f>
        <v>TT</v>
      </c>
      <c r="M41" s="170">
        <f>VLOOKUP($A41,'Trofeo Tito Neri'!$A$6:$S$373,14,0)</f>
        <v>0.4416666666666666</v>
      </c>
      <c r="N41" s="171">
        <f>VLOOKUP($A41,'Trofeo Tito Neri'!$A$6:$S$373,16,0)</f>
        <v>4.1666666666666664E-2</v>
      </c>
      <c r="O41" s="203">
        <v>6</v>
      </c>
      <c r="P41" s="202"/>
      <c r="Q41" s="172">
        <f>VLOOKUP($A41,'Trofeo Tito Neri'!$A$6:$S$373,17,0)</f>
        <v>2.3842592592592561E-3</v>
      </c>
    </row>
    <row r="42" spans="1:17" s="184" customFormat="1" ht="24.95" customHeight="1" x14ac:dyDescent="0.25">
      <c r="A42" s="121">
        <v>11</v>
      </c>
      <c r="B42" s="121">
        <f>VLOOKUP($A42,'Trofeo Tito Neri'!$A$6:$S$373,2,0)</f>
        <v>11</v>
      </c>
      <c r="C42" s="121">
        <f>VLOOKUP($A42,'Trofeo Tito Neri'!$A$6:$S$373,3,0)</f>
        <v>23</v>
      </c>
      <c r="D42" s="123" t="str">
        <f>VLOOKUP($A42,'Trofeo Tito Neri'!$A$6:$S$373,4,0)</f>
        <v>11G</v>
      </c>
      <c r="E42" s="123" t="str">
        <f>VLOOKUP($A42,'Trofeo Tito Neri'!$A$6:$S$373,5,0)</f>
        <v>Lopes Siera Paco Massimiliano</v>
      </c>
      <c r="F42" s="121" t="str">
        <f>VLOOKUP($A42,'Trofeo Tito Neri'!$A$6:$S$373,6,0)</f>
        <v>C.S. Croce Verde Viareggio a.s.d.</v>
      </c>
      <c r="G42" s="121" t="str">
        <f>VLOOKUP($A42,'Trofeo Tito Neri'!$A$6:$S$373,7,0)</f>
        <v>Uisp</v>
      </c>
      <c r="H42" s="123" t="str">
        <f>VLOOKUP($A42,'Trofeo Tito Neri'!$A$6:$S$373,8,0)</f>
        <v>11R</v>
      </c>
      <c r="I42" s="123" t="str">
        <f>VLOOKUP($A42,'Trofeo Tito Neri'!$A$6:$S$373,9,0)</f>
        <v>Calascioni Stefano</v>
      </c>
      <c r="J42" s="121" t="str">
        <f>VLOOKUP($A42,'Trofeo Tito Neri'!$A$6:$S$373,10,0)</f>
        <v>C.S. Croce Verde Viareggio a.s.d.</v>
      </c>
      <c r="K42" s="124" t="str">
        <f>VLOOKUP($A42,'Trofeo Tito Neri'!$A$6:$S$373,11,0)</f>
        <v>Uisp</v>
      </c>
      <c r="L42" s="125" t="str">
        <f>VLOOKUP($A42,'Trofeo Tito Neri'!$A$6:$S$373,13,0)</f>
        <v>BDC</v>
      </c>
      <c r="M42" s="170">
        <f>VLOOKUP($A42,'Trofeo Tito Neri'!$A$6:$S$373,14,0)</f>
        <v>0.40763888888888883</v>
      </c>
      <c r="N42" s="171">
        <f>VLOOKUP($A42,'Trofeo Tito Neri'!$A$6:$S$373,16,0)</f>
        <v>4.1666666666666664E-2</v>
      </c>
      <c r="O42" s="203">
        <v>7</v>
      </c>
      <c r="P42" s="202"/>
      <c r="Q42" s="172">
        <f>VLOOKUP($A42,'Trofeo Tito Neri'!$A$6:$S$373,17,0)</f>
        <v>3.414351851851849E-3</v>
      </c>
    </row>
    <row r="43" spans="1:17" s="184" customFormat="1" ht="24.95" customHeight="1" x14ac:dyDescent="0.25">
      <c r="A43" s="121"/>
      <c r="B43" s="122"/>
      <c r="C43" s="121"/>
      <c r="D43" s="129"/>
      <c r="E43" s="129"/>
      <c r="F43" s="121"/>
      <c r="G43" s="121"/>
      <c r="H43" s="129"/>
      <c r="I43" s="123"/>
      <c r="J43" s="121"/>
      <c r="K43" s="124"/>
      <c r="L43" s="125"/>
      <c r="M43" s="190"/>
      <c r="N43" s="171"/>
      <c r="O43" s="172"/>
      <c r="P43" s="172"/>
      <c r="Q43" s="172"/>
    </row>
    <row r="44" spans="1:17" s="184" customFormat="1" ht="18" x14ac:dyDescent="0.25">
      <c r="A44" s="183"/>
      <c r="B44" s="183"/>
      <c r="C44" s="183"/>
      <c r="F44" s="183"/>
      <c r="G44" s="183"/>
      <c r="I44" s="185"/>
      <c r="J44" s="183"/>
      <c r="K44" s="183"/>
      <c r="L44" s="183"/>
      <c r="M44" s="186"/>
      <c r="N44" s="187"/>
      <c r="O44" s="188"/>
      <c r="P44" s="188"/>
      <c r="Q44" s="188"/>
    </row>
    <row r="45" spans="1:17" s="184" customFormat="1" ht="18.75" x14ac:dyDescent="0.25">
      <c r="A45" s="181" t="s">
        <v>162</v>
      </c>
      <c r="B45" s="182"/>
      <c r="C45" s="182"/>
      <c r="D45" s="160"/>
      <c r="E45" s="160"/>
      <c r="F45" s="144"/>
      <c r="G45" s="144"/>
      <c r="H45" s="144"/>
      <c r="I45" s="144"/>
      <c r="J45" s="144"/>
      <c r="K45" s="144"/>
      <c r="L45" s="144"/>
      <c r="M45" s="161"/>
      <c r="N45" s="162"/>
      <c r="O45" s="163"/>
      <c r="P45" s="163"/>
      <c r="Q45" s="163"/>
    </row>
    <row r="46" spans="1:17" s="184" customFormat="1" ht="56.25" x14ac:dyDescent="0.25">
      <c r="A46" s="165" t="s">
        <v>40</v>
      </c>
      <c r="B46" s="165" t="s">
        <v>136</v>
      </c>
      <c r="C46" s="165" t="s">
        <v>41</v>
      </c>
      <c r="D46" s="164" t="s">
        <v>126</v>
      </c>
      <c r="E46" s="164" t="s">
        <v>35</v>
      </c>
      <c r="F46" s="165" t="s">
        <v>4</v>
      </c>
      <c r="G46" s="165" t="s">
        <v>41</v>
      </c>
      <c r="H46" s="164" t="s">
        <v>127</v>
      </c>
      <c r="I46" s="166" t="s">
        <v>35</v>
      </c>
      <c r="J46" s="165" t="s">
        <v>4</v>
      </c>
      <c r="K46" s="165" t="s">
        <v>36</v>
      </c>
      <c r="L46" s="165" t="s">
        <v>37</v>
      </c>
      <c r="M46" s="167" t="s">
        <v>38</v>
      </c>
      <c r="N46" s="168" t="s">
        <v>139</v>
      </c>
      <c r="O46" s="169" t="s">
        <v>144</v>
      </c>
      <c r="P46" s="169" t="s">
        <v>163</v>
      </c>
      <c r="Q46" s="169" t="s">
        <v>147</v>
      </c>
    </row>
    <row r="47" spans="1:17" s="184" customFormat="1" ht="24.95" customHeight="1" x14ac:dyDescent="0.25">
      <c r="A47" s="121">
        <v>15</v>
      </c>
      <c r="B47" s="121">
        <f>VLOOKUP($A47,'Trofeo Tito Neri'!$A$6:$S$373,2,0)</f>
        <v>15</v>
      </c>
      <c r="C47" s="121">
        <f>VLOOKUP($A47,'Trofeo Tito Neri'!$A$6:$S$373,3,0)</f>
        <v>5</v>
      </c>
      <c r="D47" s="123" t="str">
        <f>VLOOKUP($A47,'Trofeo Tito Neri'!$A$6:$S$373,4,0)</f>
        <v>15G</v>
      </c>
      <c r="E47" s="123" t="str">
        <f>VLOOKUP($A47,'Trofeo Tito Neri'!$A$6:$S$373,5,0)</f>
        <v>Masiani Nicola</v>
      </c>
      <c r="F47" s="121" t="str">
        <f>VLOOKUP($A47,'Trofeo Tito Neri'!$A$6:$S$373,6,0)</f>
        <v>Tredici Racing Club</v>
      </c>
      <c r="G47" s="121" t="str">
        <f>VLOOKUP($A47,'Trofeo Tito Neri'!$A$6:$S$373,7,0)</f>
        <v>Uisp</v>
      </c>
      <c r="H47" s="123" t="str">
        <f>VLOOKUP($A47,'Trofeo Tito Neri'!$A$6:$S$373,8,0)</f>
        <v>15R</v>
      </c>
      <c r="I47" s="123" t="str">
        <f>VLOOKUP($A47,'Trofeo Tito Neri'!$A$6:$S$373,9,0)</f>
        <v>Maggini Alessandro</v>
      </c>
      <c r="J47" s="121" t="str">
        <f>VLOOKUP($A47,'Trofeo Tito Neri'!$A$6:$S$373,10,0)</f>
        <v>Tredici Racing Club</v>
      </c>
      <c r="K47" s="124" t="str">
        <f>VLOOKUP($A47,'Trofeo Tito Neri'!$A$6:$S$373,11,0)</f>
        <v>Uisp</v>
      </c>
      <c r="L47" s="125" t="str">
        <f>VLOOKUP($A47,'Trofeo Tito Neri'!$A$6:$S$373,13,0)</f>
        <v>TT</v>
      </c>
      <c r="M47" s="170">
        <f>VLOOKUP($A47,'Trofeo Tito Neri'!$A$6:$S$373,14,0)</f>
        <v>0.42430555555555549</v>
      </c>
      <c r="N47" s="171">
        <f>VLOOKUP($A47,'Trofeo Tito Neri'!$A$6:$S$373,16,0)</f>
        <v>4.1666666666666664E-2</v>
      </c>
      <c r="O47" s="203">
        <v>1</v>
      </c>
      <c r="P47" s="202" t="s">
        <v>202</v>
      </c>
      <c r="Q47" s="172">
        <f>VLOOKUP($A47,'Trofeo Tito Neri'!$A$6:$S$373,17,0)</f>
        <v>1.0069444444444423E-3</v>
      </c>
    </row>
    <row r="48" spans="1:17" s="184" customFormat="1" ht="24.95" customHeight="1" x14ac:dyDescent="0.25">
      <c r="A48" s="121">
        <v>29</v>
      </c>
      <c r="B48" s="121" t="e">
        <f>VLOOKUP($A48,'Trofeo Tito Neri'!$A$6:$S$373,2,0)</f>
        <v>#N/A</v>
      </c>
      <c r="C48" s="121" t="e">
        <f>VLOOKUP($A48,'Trofeo Tito Neri'!$A$6:$S$373,3,0)</f>
        <v>#N/A</v>
      </c>
      <c r="D48" s="123" t="e">
        <f>VLOOKUP($A48,'Trofeo Tito Neri'!$A$6:$S$373,4,0)</f>
        <v>#N/A</v>
      </c>
      <c r="E48" s="123" t="e">
        <f>VLOOKUP($A48,'Trofeo Tito Neri'!$A$6:$S$373,5,0)</f>
        <v>#N/A</v>
      </c>
      <c r="F48" s="121" t="e">
        <f>VLOOKUP($A48,'Trofeo Tito Neri'!$A$6:$S$373,6,0)</f>
        <v>#N/A</v>
      </c>
      <c r="G48" s="121" t="e">
        <f>VLOOKUP($A48,'Trofeo Tito Neri'!$A$6:$S$373,7,0)</f>
        <v>#N/A</v>
      </c>
      <c r="H48" s="123" t="e">
        <f>VLOOKUP($A48,'Trofeo Tito Neri'!$A$6:$S$373,8,0)</f>
        <v>#N/A</v>
      </c>
      <c r="I48" s="123" t="e">
        <f>VLOOKUP($A48,'Trofeo Tito Neri'!$A$6:$S$373,9,0)</f>
        <v>#N/A</v>
      </c>
      <c r="J48" s="121" t="e">
        <f>VLOOKUP($A48,'Trofeo Tito Neri'!$A$6:$S$373,10,0)</f>
        <v>#N/A</v>
      </c>
      <c r="K48" s="124" t="e">
        <f>VLOOKUP($A48,'Trofeo Tito Neri'!$A$6:$S$373,11,0)</f>
        <v>#N/A</v>
      </c>
      <c r="L48" s="125" t="e">
        <f>VLOOKUP($A48,'Trofeo Tito Neri'!$A$6:$S$373,13,0)</f>
        <v>#N/A</v>
      </c>
      <c r="M48" s="170" t="e">
        <f>VLOOKUP($A48,'Trofeo Tito Neri'!$A$6:$S$373,14,0)</f>
        <v>#N/A</v>
      </c>
      <c r="N48" s="171" t="e">
        <f>VLOOKUP($A48,'Trofeo Tito Neri'!$A$6:$S$373,16,0)</f>
        <v>#N/A</v>
      </c>
      <c r="O48" s="203">
        <v>2</v>
      </c>
      <c r="P48" s="202"/>
      <c r="Q48" s="172" t="e">
        <f>VLOOKUP($A48,'Trofeo Tito Neri'!$A$6:$S$373,17,0)</f>
        <v>#N/A</v>
      </c>
    </row>
    <row r="49" spans="1:17" s="184" customFormat="1" ht="24.95" customHeight="1" x14ac:dyDescent="0.25">
      <c r="A49" s="121">
        <v>22</v>
      </c>
      <c r="B49" s="121">
        <f>VLOOKUP($A49,'Trofeo Tito Neri'!$A$6:$S$373,2,0)</f>
        <v>22</v>
      </c>
      <c r="C49" s="121">
        <f>VLOOKUP($A49,'Trofeo Tito Neri'!$A$6:$S$373,3,0)</f>
        <v>18</v>
      </c>
      <c r="D49" s="123" t="str">
        <f>VLOOKUP($A49,'Trofeo Tito Neri'!$A$6:$S$373,4,0)</f>
        <v>22G</v>
      </c>
      <c r="E49" s="123" t="str">
        <f>VLOOKUP($A49,'Trofeo Tito Neri'!$A$6:$S$373,5,0)</f>
        <v>Rosati Ilaria</v>
      </c>
      <c r="F49" s="121" t="str">
        <f>VLOOKUP($A49,'Trofeo Tito Neri'!$A$6:$S$373,6,0)</f>
        <v>Cicloteam San Ginese</v>
      </c>
      <c r="G49" s="121" t="str">
        <f>VLOOKUP($A49,'Trofeo Tito Neri'!$A$6:$S$373,7,0)</f>
        <v>Uisp</v>
      </c>
      <c r="H49" s="123" t="str">
        <f>VLOOKUP($A49,'Trofeo Tito Neri'!$A$6:$S$373,8,0)</f>
        <v>22R</v>
      </c>
      <c r="I49" s="123" t="str">
        <f>VLOOKUP($A49,'Trofeo Tito Neri'!$A$6:$S$373,9,0)</f>
        <v>Grillo Luigi Loris</v>
      </c>
      <c r="J49" s="121" t="str">
        <f>VLOOKUP($A49,'Trofeo Tito Neri'!$A$6:$S$373,10,0)</f>
        <v>Mugello Toscana Bike a.s.d.</v>
      </c>
      <c r="K49" s="124" t="str">
        <f>VLOOKUP($A49,'Trofeo Tito Neri'!$A$6:$S$373,11,0)</f>
        <v>Uisp</v>
      </c>
      <c r="L49" s="125" t="str">
        <f>VLOOKUP($A49,'Trofeo Tito Neri'!$A$6:$S$373,13,0)</f>
        <v>BDC</v>
      </c>
      <c r="M49" s="170">
        <f>VLOOKUP($A49,'Trofeo Tito Neri'!$A$6:$S$373,14,0)</f>
        <v>0.44583333333333325</v>
      </c>
      <c r="N49" s="171">
        <f>VLOOKUP($A49,'Trofeo Tito Neri'!$A$6:$S$373,16,0)</f>
        <v>4.1666666666666664E-2</v>
      </c>
      <c r="O49" s="203">
        <v>3</v>
      </c>
      <c r="P49" s="202"/>
      <c r="Q49" s="172">
        <f>VLOOKUP($A49,'Trofeo Tito Neri'!$A$6:$S$373,17,0)</f>
        <v>2.5578703703703701E-3</v>
      </c>
    </row>
    <row r="50" spans="1:17" s="184" customFormat="1" ht="18" x14ac:dyDescent="0.25">
      <c r="A50" s="121"/>
      <c r="B50" s="121"/>
      <c r="C50" s="129"/>
      <c r="D50" s="123"/>
      <c r="E50" s="123"/>
      <c r="F50" s="121"/>
      <c r="G50" s="121"/>
      <c r="H50" s="123"/>
      <c r="I50" s="123"/>
      <c r="J50" s="121"/>
      <c r="K50" s="124"/>
      <c r="L50" s="125"/>
      <c r="M50" s="170"/>
      <c r="N50" s="171"/>
      <c r="O50" s="121"/>
      <c r="P50" s="125"/>
      <c r="Q50" s="172"/>
    </row>
  </sheetData>
  <sortState xmlns:xlrd2="http://schemas.microsoft.com/office/spreadsheetml/2017/richdata2" ref="A47:Q49">
    <sortCondition ref="O47:O49"/>
  </sortState>
  <mergeCells count="1">
    <mergeCell ref="A4:Q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verticalDpi="4294967294" r:id="rId1"/>
  <headerFooter alignWithMargins="0">
    <oddFooter>Page &amp;P of &amp;N</oddFooter>
  </headerFooter>
  <rowBreaks count="1" manualBreakCount="1">
    <brk id="27" max="16" man="1"/>
  </rowBreaks>
  <colBreaks count="1" manualBreakCount="1">
    <brk id="17" max="3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79998168889431442"/>
  </sheetPr>
  <dimension ref="A1:W39"/>
  <sheetViews>
    <sheetView showGridLines="0" view="pageBreakPreview" zoomScale="50" zoomScaleNormal="70" zoomScaleSheetLayoutView="50" zoomScalePageLayoutView="70" workbookViewId="0">
      <selection activeCell="V6" sqref="V6"/>
    </sheetView>
  </sheetViews>
  <sheetFormatPr defaultColWidth="9.140625" defaultRowHeight="12.75" x14ac:dyDescent="0.2"/>
  <cols>
    <col min="1" max="2" width="8.85546875" style="2" customWidth="1"/>
    <col min="3" max="3" width="10.7109375" style="2" customWidth="1"/>
    <col min="4" max="4" width="27.42578125" style="2" bestFit="1" customWidth="1"/>
    <col min="5" max="5" width="31.7109375" style="2" bestFit="1" customWidth="1"/>
    <col min="6" max="6" width="11.7109375" style="16" customWidth="1"/>
    <col min="7" max="7" width="11.42578125" style="2" customWidth="1"/>
    <col min="8" max="8" width="28.140625" style="2" bestFit="1" customWidth="1"/>
    <col min="9" max="9" width="31.42578125" style="1" bestFit="1" customWidth="1"/>
    <col min="10" max="10" width="12.5703125" style="16" bestFit="1" customWidth="1"/>
    <col min="11" max="12" width="11.7109375" style="2" customWidth="1"/>
    <col min="13" max="13" width="15.42578125" style="16" bestFit="1" customWidth="1"/>
    <col min="14" max="14" width="16" style="2" customWidth="1"/>
    <col min="15" max="15" width="16.42578125" style="2" customWidth="1"/>
    <col min="16" max="16" width="15" style="46" hidden="1" customWidth="1"/>
    <col min="17" max="17" width="11" style="16" customWidth="1"/>
    <col min="18" max="18" width="15.7109375" style="16" customWidth="1"/>
    <col min="19" max="16384" width="9.140625" style="2"/>
  </cols>
  <sheetData>
    <row r="1" spans="1:23" s="1" customFormat="1" ht="57" customHeight="1" x14ac:dyDescent="0.2">
      <c r="D1" s="2"/>
      <c r="E1" s="2"/>
      <c r="F1" s="16"/>
      <c r="H1" s="2"/>
      <c r="J1" s="16"/>
      <c r="M1" s="16"/>
      <c r="P1" s="46"/>
      <c r="Q1" s="16"/>
      <c r="R1" s="16"/>
    </row>
    <row r="2" spans="1:23" ht="30" customHeight="1" x14ac:dyDescent="0.2"/>
    <row r="3" spans="1:23" ht="14.1" customHeight="1" x14ac:dyDescent="0.2"/>
    <row r="4" spans="1:23" ht="42.75" customHeight="1" x14ac:dyDescent="0.2">
      <c r="A4" s="275" t="s">
        <v>179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18"/>
      <c r="S4" s="18"/>
      <c r="T4" s="18"/>
      <c r="U4" s="18"/>
      <c r="V4" s="18"/>
      <c r="W4" s="18"/>
    </row>
    <row r="5" spans="1:23" ht="47.1" customHeight="1" x14ac:dyDescent="0.2">
      <c r="A5" s="119" t="s">
        <v>40</v>
      </c>
      <c r="B5" s="119" t="s">
        <v>136</v>
      </c>
      <c r="C5" s="119" t="s">
        <v>41</v>
      </c>
      <c r="D5" s="119" t="s">
        <v>126</v>
      </c>
      <c r="E5" s="119" t="s">
        <v>35</v>
      </c>
      <c r="F5" s="119" t="s">
        <v>4</v>
      </c>
      <c r="G5" s="119" t="s">
        <v>41</v>
      </c>
      <c r="H5" s="119" t="s">
        <v>127</v>
      </c>
      <c r="I5" s="119" t="s">
        <v>35</v>
      </c>
      <c r="J5" s="119" t="s">
        <v>4</v>
      </c>
      <c r="K5" s="119" t="s">
        <v>36</v>
      </c>
      <c r="L5" s="119" t="s">
        <v>146</v>
      </c>
      <c r="M5" s="119" t="s">
        <v>37</v>
      </c>
      <c r="N5" s="119" t="s">
        <v>38</v>
      </c>
      <c r="O5" s="119" t="s">
        <v>178</v>
      </c>
      <c r="P5" s="120" t="s">
        <v>139</v>
      </c>
      <c r="Q5" s="119" t="s">
        <v>147</v>
      </c>
      <c r="R5" s="84" t="s">
        <v>181</v>
      </c>
      <c r="S5" s="17"/>
      <c r="T5" s="17"/>
      <c r="U5" s="17"/>
      <c r="V5" s="17"/>
      <c r="W5" s="17"/>
    </row>
    <row r="6" spans="1:23" ht="24.95" customHeight="1" x14ac:dyDescent="0.2">
      <c r="A6" s="121">
        <v>30</v>
      </c>
      <c r="B6" s="122" t="e">
        <f>VLOOKUP($A6,Anagrafica!$A$6:$AF$353,2,0)</f>
        <v>#N/A</v>
      </c>
      <c r="C6" s="121" t="e">
        <f>VLOOKUP($A6,Anagrafica!$A$6:$AF$353,3,0)</f>
        <v>#N/A</v>
      </c>
      <c r="D6" s="123" t="e">
        <f>VLOOKUP($A6,Anagrafica!$A$6:$AF$353,4,0)</f>
        <v>#N/A</v>
      </c>
      <c r="E6" s="123" t="e">
        <f>VLOOKUP($A6,Anagrafica!$A$6:$AF$353,6,0)</f>
        <v>#N/A</v>
      </c>
      <c r="F6" s="121" t="e">
        <f>VLOOKUP($A6,Anagrafica!$A$6:$AF$353,5,0)</f>
        <v>#N/A</v>
      </c>
      <c r="G6" s="121" t="e">
        <f>VLOOKUP($A6,Anagrafica!$A$6:$AF$353,16,0)</f>
        <v>#N/A</v>
      </c>
      <c r="H6" s="123" t="e">
        <f>VLOOKUP($A6,Anagrafica!$A$6:$AF$353,17,0)</f>
        <v>#N/A</v>
      </c>
      <c r="I6" s="123" t="e">
        <f>VLOOKUP($A6,Anagrafica!$A$6:$AF$353,19,0)</f>
        <v>#N/A</v>
      </c>
      <c r="J6" s="121" t="e">
        <f>VLOOKUP($A6,Anagrafica!$A$6:$AF$353,18,0)</f>
        <v>#N/A</v>
      </c>
      <c r="K6" s="124" t="e">
        <f>VLOOKUP($A6,Anagrafica!$A$6:$AF$353,31,0)</f>
        <v>#N/A</v>
      </c>
      <c r="L6" s="124" t="e">
        <f>VLOOKUP($A6,Anagrafica!$A$6:$AF$353,32,0)</f>
        <v>#N/A</v>
      </c>
      <c r="M6" s="125" t="e">
        <f>VLOOKUP($A6,'Lista Partenti_Firma'!$A$7:$M$355,13,0)</f>
        <v>#N/A</v>
      </c>
      <c r="N6" s="126" t="e">
        <f>VLOOKUP($A6,'Trofeo Tito Neri'!$A$6:$S$32,14,0)</f>
        <v>#N/A</v>
      </c>
      <c r="O6" s="127"/>
      <c r="P6" s="128">
        <v>40</v>
      </c>
      <c r="Q6" s="121" t="e">
        <f>_xlfn.RANK.EQ($N6,$N$6:$N$38,1)</f>
        <v>#N/A</v>
      </c>
      <c r="R6" s="41" t="e">
        <f t="shared" ref="R6:R38" si="0">IF(Q6=1,"Vincitore","")</f>
        <v>#N/A</v>
      </c>
    </row>
    <row r="7" spans="1:23" ht="24.95" customHeight="1" x14ac:dyDescent="0.2">
      <c r="A7" s="121">
        <v>21</v>
      </c>
      <c r="B7" s="122">
        <f>VLOOKUP($A7,Anagrafica!$A$6:$AF$353,2,0)</f>
        <v>21</v>
      </c>
      <c r="C7" s="121" t="str">
        <f>VLOOKUP($A7,Anagrafica!$A$6:$AF$353,3,0)</f>
        <v>21G</v>
      </c>
      <c r="D7" s="129" t="str">
        <f>VLOOKUP($A7,Anagrafica!$A$6:$AF$353,4,0)</f>
        <v>Mancini Franco</v>
      </c>
      <c r="E7" s="123" t="str">
        <f>VLOOKUP($A7,Anagrafica!$A$6:$AF$353,6,0)</f>
        <v>A.s.d. MBM</v>
      </c>
      <c r="F7" s="121" t="str">
        <f>VLOOKUP($A7,Anagrafica!$A$6:$AF$353,5,0)</f>
        <v>Acsi</v>
      </c>
      <c r="G7" s="121" t="str">
        <f>VLOOKUP($A7,Anagrafica!$A$6:$AF$353,16,0)</f>
        <v>21R</v>
      </c>
      <c r="H7" s="123" t="str">
        <f>VLOOKUP($A7,Anagrafica!$A$6:$AF$353,17,0)</f>
        <v>Mancini Carmen</v>
      </c>
      <c r="I7" s="123" t="str">
        <f>VLOOKUP($A7,Anagrafica!$A$6:$AF$353,19,0)</f>
        <v>A.s.d. MBM</v>
      </c>
      <c r="J7" s="121" t="str">
        <f>VLOOKUP($A7,Anagrafica!$A$6:$AF$353,18,0)</f>
        <v>Acsi</v>
      </c>
      <c r="K7" s="124" t="str">
        <f>VLOOKUP($A7,Anagrafica!$A$6:$AF$353,31,0)</f>
        <v>Lei &amp; Lui</v>
      </c>
      <c r="L7" s="124" t="str">
        <f>VLOOKUP($A7,Anagrafica!$A$6:$AF$353,32,0)</f>
        <v>BDC</v>
      </c>
      <c r="M7" s="125">
        <f>VLOOKUP($A7,'Lista Partenti_Firma'!$A$7:$M$355,13,0)</f>
        <v>0.44374999999999992</v>
      </c>
      <c r="N7" s="126">
        <f>VLOOKUP($A7,'Trofeo Tito Neri'!$A$6:$S$32,14,0)</f>
        <v>0.44374999999999992</v>
      </c>
      <c r="O7" s="127"/>
      <c r="P7" s="128">
        <v>40</v>
      </c>
      <c r="Q7" s="121" t="e">
        <f t="shared" ref="Q7:Q38" si="1">_xlfn.RANK.EQ($N7,$N$6:$N$38,1)</f>
        <v>#N/A</v>
      </c>
      <c r="R7" s="41" t="e">
        <f t="shared" si="0"/>
        <v>#N/A</v>
      </c>
    </row>
    <row r="8" spans="1:23" ht="24.95" customHeight="1" x14ac:dyDescent="0.2">
      <c r="A8" s="121">
        <v>19</v>
      </c>
      <c r="B8" s="122">
        <f>VLOOKUP($A8,Anagrafica!$A$6:$AF$353,2,0)</f>
        <v>19</v>
      </c>
      <c r="C8" s="121" t="str">
        <f>VLOOKUP($A8,Anagrafica!$A$6:$AF$353,3,0)</f>
        <v>19G</v>
      </c>
      <c r="D8" s="129" t="str">
        <f>VLOOKUP($A8,Anagrafica!$A$6:$AF$353,4,0)</f>
        <v>Banti Francesco</v>
      </c>
      <c r="E8" s="123" t="str">
        <f>VLOOKUP($A8,Anagrafica!$A$6:$AF$353,6,0)</f>
        <v>Team Zerosei</v>
      </c>
      <c r="F8" s="121" t="str">
        <f>VLOOKUP($A8,Anagrafica!$A$6:$AF$353,5,0)</f>
        <v>Uisp</v>
      </c>
      <c r="G8" s="121" t="str">
        <f>VLOOKUP($A8,Anagrafica!$A$6:$AF$353,16,0)</f>
        <v>19R</v>
      </c>
      <c r="H8" s="123" t="str">
        <f>VLOOKUP($A8,Anagrafica!$A$6:$AF$353,17,0)</f>
        <v>Sichi Kelly</v>
      </c>
      <c r="I8" s="123" t="str">
        <f>VLOOKUP($A8,Anagrafica!$A$6:$AF$353,19,0)</f>
        <v>Team Zerosei</v>
      </c>
      <c r="J8" s="121" t="str">
        <f>VLOOKUP($A8,Anagrafica!$A$6:$AF$353,18,0)</f>
        <v>Uisp</v>
      </c>
      <c r="K8" s="124" t="str">
        <f>VLOOKUP($A8,Anagrafica!$A$6:$AF$353,31,0)</f>
        <v>Lei &amp; Lui</v>
      </c>
      <c r="L8" s="124" t="str">
        <f>VLOOKUP($A8,Anagrafica!$A$6:$AF$353,32,0)</f>
        <v>TT</v>
      </c>
      <c r="M8" s="125">
        <f>VLOOKUP($A8,'Lista Partenti_Firma'!$A$7:$M$355,13,0)</f>
        <v>0.43958333333333327</v>
      </c>
      <c r="N8" s="126">
        <f>VLOOKUP($A8,'Trofeo Tito Neri'!$A$6:$S$32,14,0)</f>
        <v>0.43958333333333327</v>
      </c>
      <c r="O8" s="127"/>
      <c r="P8" s="128">
        <v>40</v>
      </c>
      <c r="Q8" s="121" t="e">
        <f t="shared" si="1"/>
        <v>#N/A</v>
      </c>
      <c r="R8" s="41" t="e">
        <f t="shared" si="0"/>
        <v>#N/A</v>
      </c>
    </row>
    <row r="9" spans="1:23" ht="24.95" customHeight="1" x14ac:dyDescent="0.2">
      <c r="A9" s="121">
        <v>23</v>
      </c>
      <c r="B9" s="122">
        <f>VLOOKUP($A9,Anagrafica!$A$6:$AF$353,2,0)</f>
        <v>23</v>
      </c>
      <c r="C9" s="121" t="str">
        <f>VLOOKUP($A9,Anagrafica!$A$6:$AF$353,3,0)</f>
        <v>23G</v>
      </c>
      <c r="D9" s="129" t="str">
        <f>VLOOKUP($A9,Anagrafica!$A$6:$AF$353,4,0)</f>
        <v>Fallavena Valerio</v>
      </c>
      <c r="E9" s="123" t="str">
        <f>VLOOKUP($A9,Anagrafica!$A$6:$AF$353,6,0)</f>
        <v>Team VF Group</v>
      </c>
      <c r="F9" s="121" t="str">
        <f>VLOOKUP($A9,Anagrafica!$A$6:$AF$353,5,0)</f>
        <v>Uisp</v>
      </c>
      <c r="G9" s="121" t="str">
        <f>VLOOKUP($A9,Anagrafica!$A$6:$AF$353,16,0)</f>
        <v>23R</v>
      </c>
      <c r="H9" s="123" t="str">
        <f>VLOOKUP($A9,Anagrafica!$A$6:$AF$353,17,0)</f>
        <v>Vaccari Elga</v>
      </c>
      <c r="I9" s="123" t="str">
        <f>VLOOKUP($A9,Anagrafica!$A$6:$AF$353,19,0)</f>
        <v>Team VF Group</v>
      </c>
      <c r="J9" s="121" t="str">
        <f>VLOOKUP($A9,Anagrafica!$A$6:$AF$353,18,0)</f>
        <v>Uisp</v>
      </c>
      <c r="K9" s="124" t="str">
        <f>VLOOKUP($A9,Anagrafica!$A$6:$AF$353,31,0)</f>
        <v>Lei &amp; Lui</v>
      </c>
      <c r="L9" s="124" t="str">
        <f>VLOOKUP($A9,Anagrafica!$A$6:$AF$353,32,0)</f>
        <v>TT</v>
      </c>
      <c r="M9" s="125">
        <f>VLOOKUP($A9,'Lista Partenti_Firma'!$A$7:$M$355,13,0)</f>
        <v>0.44791666666666657</v>
      </c>
      <c r="N9" s="126">
        <f>VLOOKUP($A9,'Trofeo Tito Neri'!$A$6:$S$32,14,0)</f>
        <v>0.44791666666666657</v>
      </c>
      <c r="O9" s="127"/>
      <c r="P9" s="128">
        <v>40</v>
      </c>
      <c r="Q9" s="121" t="e">
        <f t="shared" si="1"/>
        <v>#N/A</v>
      </c>
      <c r="R9" s="41" t="e">
        <f t="shared" si="0"/>
        <v>#N/A</v>
      </c>
    </row>
    <row r="10" spans="1:23" ht="24.95" customHeight="1" x14ac:dyDescent="0.2">
      <c r="A10" s="121">
        <v>28</v>
      </c>
      <c r="B10" s="122" t="e">
        <f>VLOOKUP($A10,Anagrafica!$A$6:$AF$353,2,0)</f>
        <v>#N/A</v>
      </c>
      <c r="C10" s="121" t="e">
        <f>VLOOKUP($A10,Anagrafica!$A$6:$AF$353,3,0)</f>
        <v>#N/A</v>
      </c>
      <c r="D10" s="129" t="e">
        <f>VLOOKUP($A10,Anagrafica!$A$6:$AF$353,4,0)</f>
        <v>#N/A</v>
      </c>
      <c r="E10" s="123" t="e">
        <f>VLOOKUP($A10,Anagrafica!$A$6:$AF$353,6,0)</f>
        <v>#N/A</v>
      </c>
      <c r="F10" s="121" t="e">
        <f>VLOOKUP($A10,Anagrafica!$A$6:$AF$353,5,0)</f>
        <v>#N/A</v>
      </c>
      <c r="G10" s="121" t="e">
        <f>VLOOKUP($A10,Anagrafica!$A$6:$AF$353,16,0)</f>
        <v>#N/A</v>
      </c>
      <c r="H10" s="123" t="e">
        <f>VLOOKUP($A10,Anagrafica!$A$6:$AF$353,17,0)</f>
        <v>#N/A</v>
      </c>
      <c r="I10" s="123" t="e">
        <f>VLOOKUP($A10,Anagrafica!$A$6:$AF$353,19,0)</f>
        <v>#N/A</v>
      </c>
      <c r="J10" s="121" t="e">
        <f>VLOOKUP($A10,Anagrafica!$A$6:$AF$353,18,0)</f>
        <v>#N/A</v>
      </c>
      <c r="K10" s="124" t="e">
        <f>VLOOKUP($A10,Anagrafica!$A$6:$AF$353,31,0)</f>
        <v>#N/A</v>
      </c>
      <c r="L10" s="124" t="e">
        <f>VLOOKUP($A10,Anagrafica!$A$6:$AF$353,32,0)</f>
        <v>#N/A</v>
      </c>
      <c r="M10" s="125" t="e">
        <f>VLOOKUP($A10,'Lista Partenti_Firma'!$A$7:$M$355,13,0)</f>
        <v>#N/A</v>
      </c>
      <c r="N10" s="126" t="e">
        <f>VLOOKUP($A10,'Trofeo Tito Neri'!$A$6:$S$32,14,0)</f>
        <v>#N/A</v>
      </c>
      <c r="O10" s="127"/>
      <c r="P10" s="128">
        <v>40</v>
      </c>
      <c r="Q10" s="121" t="e">
        <f t="shared" si="1"/>
        <v>#N/A</v>
      </c>
      <c r="R10" s="41" t="e">
        <f t="shared" si="0"/>
        <v>#N/A</v>
      </c>
    </row>
    <row r="11" spans="1:23" ht="24.95" customHeight="1" x14ac:dyDescent="0.2">
      <c r="A11" s="121">
        <v>33</v>
      </c>
      <c r="B11" s="122" t="e">
        <f>VLOOKUP($A11,Anagrafica!$A$6:$AF$353,2,0)</f>
        <v>#N/A</v>
      </c>
      <c r="C11" s="121" t="e">
        <f>VLOOKUP($A11,Anagrafica!$A$6:$AF$353,3,0)</f>
        <v>#N/A</v>
      </c>
      <c r="D11" s="123" t="e">
        <f>VLOOKUP($A11,Anagrafica!$A$6:$AF$353,4,0)</f>
        <v>#N/A</v>
      </c>
      <c r="E11" s="123" t="e">
        <f>VLOOKUP($A11,Anagrafica!$A$6:$AF$353,6,0)</f>
        <v>#N/A</v>
      </c>
      <c r="F11" s="121" t="e">
        <f>VLOOKUP($A11,Anagrafica!$A$6:$AF$353,5,0)</f>
        <v>#N/A</v>
      </c>
      <c r="G11" s="121" t="e">
        <f>VLOOKUP($A11,Anagrafica!$A$6:$AF$353,16,0)</f>
        <v>#N/A</v>
      </c>
      <c r="H11" s="123" t="e">
        <f>VLOOKUP($A11,Anagrafica!$A$6:$AF$353,17,0)</f>
        <v>#N/A</v>
      </c>
      <c r="I11" s="123" t="e">
        <f>VLOOKUP($A11,Anagrafica!$A$6:$AF$353,19,0)</f>
        <v>#N/A</v>
      </c>
      <c r="J11" s="121" t="e">
        <f>VLOOKUP($A11,Anagrafica!$A$6:$AF$353,18,0)</f>
        <v>#N/A</v>
      </c>
      <c r="K11" s="124" t="e">
        <f>VLOOKUP($A11,Anagrafica!$A$6:$AF$353,31,0)</f>
        <v>#N/A</v>
      </c>
      <c r="L11" s="124" t="e">
        <f>VLOOKUP($A11,Anagrafica!$A$6:$AF$353,32,0)</f>
        <v>#N/A</v>
      </c>
      <c r="M11" s="125" t="e">
        <f>VLOOKUP($A11,'Lista Partenti_Firma'!$A$7:$M$355,13,0)</f>
        <v>#N/A</v>
      </c>
      <c r="N11" s="126" t="e">
        <f>VLOOKUP($A11,'Trofeo Tito Neri'!$A$6:$S$32,14,0)</f>
        <v>#N/A</v>
      </c>
      <c r="O11" s="127"/>
      <c r="P11" s="128">
        <v>40</v>
      </c>
      <c r="Q11" s="121" t="e">
        <f t="shared" si="1"/>
        <v>#N/A</v>
      </c>
      <c r="R11" s="41" t="e">
        <f t="shared" si="0"/>
        <v>#N/A</v>
      </c>
    </row>
    <row r="12" spans="1:23" ht="24.95" customHeight="1" x14ac:dyDescent="0.2">
      <c r="A12" s="121">
        <v>32</v>
      </c>
      <c r="B12" s="122" t="e">
        <f>VLOOKUP($A12,Anagrafica!$A$6:$AF$353,2,0)</f>
        <v>#N/A</v>
      </c>
      <c r="C12" s="121" t="e">
        <f>VLOOKUP($A12,Anagrafica!$A$6:$AF$353,3,0)</f>
        <v>#N/A</v>
      </c>
      <c r="D12" s="123" t="e">
        <f>VLOOKUP($A12,Anagrafica!$A$6:$AF$353,4,0)</f>
        <v>#N/A</v>
      </c>
      <c r="E12" s="123" t="e">
        <f>VLOOKUP($A12,Anagrafica!$A$6:$AF$353,6,0)</f>
        <v>#N/A</v>
      </c>
      <c r="F12" s="121" t="e">
        <f>VLOOKUP($A12,Anagrafica!$A$6:$AF$353,5,0)</f>
        <v>#N/A</v>
      </c>
      <c r="G12" s="121" t="e">
        <f>VLOOKUP($A12,Anagrafica!$A$6:$AF$353,16,0)</f>
        <v>#N/A</v>
      </c>
      <c r="H12" s="123" t="e">
        <f>VLOOKUP($A12,Anagrafica!$A$6:$AF$353,17,0)</f>
        <v>#N/A</v>
      </c>
      <c r="I12" s="123" t="e">
        <f>VLOOKUP($A12,Anagrafica!$A$6:$AF$353,19,0)</f>
        <v>#N/A</v>
      </c>
      <c r="J12" s="121" t="e">
        <f>VLOOKUP($A12,Anagrafica!$A$6:$AF$353,18,0)</f>
        <v>#N/A</v>
      </c>
      <c r="K12" s="124" t="e">
        <f>VLOOKUP($A12,Anagrafica!$A$6:$AF$353,31,0)</f>
        <v>#N/A</v>
      </c>
      <c r="L12" s="124" t="e">
        <f>VLOOKUP($A12,Anagrafica!$A$6:$AF$353,32,0)</f>
        <v>#N/A</v>
      </c>
      <c r="M12" s="125" t="e">
        <f>VLOOKUP($A12,'Lista Partenti_Firma'!$A$7:$M$355,13,0)</f>
        <v>#N/A</v>
      </c>
      <c r="N12" s="126" t="e">
        <f>VLOOKUP($A12,'Trofeo Tito Neri'!$A$6:$S$32,14,0)</f>
        <v>#N/A</v>
      </c>
      <c r="O12" s="127"/>
      <c r="P12" s="128">
        <v>40</v>
      </c>
      <c r="Q12" s="121" t="e">
        <f t="shared" si="1"/>
        <v>#N/A</v>
      </c>
      <c r="R12" s="41" t="e">
        <f t="shared" si="0"/>
        <v>#N/A</v>
      </c>
    </row>
    <row r="13" spans="1:23" ht="24.95" customHeight="1" x14ac:dyDescent="0.2">
      <c r="A13" s="121">
        <v>12</v>
      </c>
      <c r="B13" s="122">
        <f>VLOOKUP($A13,Anagrafica!$A$6:$AF$353,2,0)</f>
        <v>12</v>
      </c>
      <c r="C13" s="121" t="str">
        <f>VLOOKUP($A13,Anagrafica!$A$6:$AF$353,3,0)</f>
        <v>12G</v>
      </c>
      <c r="D13" s="129" t="str">
        <f>VLOOKUP($A13,Anagrafica!$A$6:$AF$353,4,0)</f>
        <v xml:space="preserve">Massimo Turchi </v>
      </c>
      <c r="E13" s="123" t="str">
        <f>VLOOKUP($A13,Anagrafica!$A$6:$AF$353,6,0)</f>
        <v>La Belle Equipe</v>
      </c>
      <c r="F13" s="121" t="str">
        <f>VLOOKUP($A13,Anagrafica!$A$6:$AF$353,5,0)</f>
        <v>Uisp</v>
      </c>
      <c r="G13" s="121" t="str">
        <f>VLOOKUP($A13,Anagrafica!$A$6:$AF$353,16,0)</f>
        <v>12R</v>
      </c>
      <c r="H13" s="123" t="str">
        <f>VLOOKUP($A13,Anagrafica!$A$6:$AF$353,17,0)</f>
        <v>Carlotti Mauro</v>
      </c>
      <c r="I13" s="123" t="str">
        <f>VLOOKUP($A13,Anagrafica!$A$6:$AF$353,19,0)</f>
        <v>La Belle Equipe</v>
      </c>
      <c r="J13" s="121" t="str">
        <f>VLOOKUP($A13,Anagrafica!$A$6:$AF$353,18,0)</f>
        <v>Uisp</v>
      </c>
      <c r="K13" s="124" t="str">
        <f>VLOOKUP($A13,Anagrafica!$A$6:$AF$353,31,0)</f>
        <v>F3</v>
      </c>
      <c r="L13" s="124" t="str">
        <f>VLOOKUP($A13,Anagrafica!$A$6:$AF$353,32,0)</f>
        <v>TT</v>
      </c>
      <c r="M13" s="125">
        <f>VLOOKUP($A13,'Lista Partenti_Firma'!$A$7:$M$355,13,0)</f>
        <v>0.40972222222222215</v>
      </c>
      <c r="N13" s="126">
        <f>VLOOKUP($A13,'Trofeo Tito Neri'!$A$6:$S$32,14,0)</f>
        <v>0.40972222222222215</v>
      </c>
      <c r="O13" s="127"/>
      <c r="P13" s="128">
        <v>40</v>
      </c>
      <c r="Q13" s="121" t="e">
        <f t="shared" si="1"/>
        <v>#N/A</v>
      </c>
      <c r="R13" s="41" t="e">
        <f t="shared" si="0"/>
        <v>#N/A</v>
      </c>
    </row>
    <row r="14" spans="1:23" ht="24.95" customHeight="1" x14ac:dyDescent="0.2">
      <c r="A14" s="121">
        <v>31</v>
      </c>
      <c r="B14" s="122" t="e">
        <f>VLOOKUP($A14,Anagrafica!$A$6:$AF$353,2,0)</f>
        <v>#N/A</v>
      </c>
      <c r="C14" s="121" t="e">
        <f>VLOOKUP($A14,Anagrafica!$A$6:$AF$353,3,0)</f>
        <v>#N/A</v>
      </c>
      <c r="D14" s="123" t="e">
        <f>VLOOKUP($A14,Anagrafica!$A$6:$AF$353,4,0)</f>
        <v>#N/A</v>
      </c>
      <c r="E14" s="123" t="e">
        <f>VLOOKUP($A14,Anagrafica!$A$6:$AF$353,6,0)</f>
        <v>#N/A</v>
      </c>
      <c r="F14" s="121" t="e">
        <f>VLOOKUP($A14,Anagrafica!$A$6:$AF$353,5,0)</f>
        <v>#N/A</v>
      </c>
      <c r="G14" s="121" t="e">
        <f>VLOOKUP($A14,Anagrafica!$A$6:$AF$353,16,0)</f>
        <v>#N/A</v>
      </c>
      <c r="H14" s="123" t="e">
        <f>VLOOKUP($A14,Anagrafica!$A$6:$AF$353,17,0)</f>
        <v>#N/A</v>
      </c>
      <c r="I14" s="123" t="e">
        <f>VLOOKUP($A14,Anagrafica!$A$6:$AF$353,19,0)</f>
        <v>#N/A</v>
      </c>
      <c r="J14" s="121" t="e">
        <f>VLOOKUP($A14,Anagrafica!$A$6:$AF$353,18,0)</f>
        <v>#N/A</v>
      </c>
      <c r="K14" s="124" t="e">
        <f>VLOOKUP($A14,Anagrafica!$A$6:$AF$353,31,0)</f>
        <v>#N/A</v>
      </c>
      <c r="L14" s="124" t="e">
        <f>VLOOKUP($A14,Anagrafica!$A$6:$AF$353,32,0)</f>
        <v>#N/A</v>
      </c>
      <c r="M14" s="125" t="e">
        <f>VLOOKUP($A14,'Lista Partenti_Firma'!$A$7:$M$355,13,0)</f>
        <v>#N/A</v>
      </c>
      <c r="N14" s="126" t="e">
        <f>VLOOKUP($A14,'Trofeo Tito Neri'!$A$6:$S$32,14,0)</f>
        <v>#N/A</v>
      </c>
      <c r="O14" s="127"/>
      <c r="P14" s="128">
        <v>40</v>
      </c>
      <c r="Q14" s="121" t="e">
        <f t="shared" si="1"/>
        <v>#N/A</v>
      </c>
      <c r="R14" s="41" t="e">
        <f t="shared" si="0"/>
        <v>#N/A</v>
      </c>
    </row>
    <row r="15" spans="1:23" ht="24.95" customHeight="1" x14ac:dyDescent="0.2">
      <c r="A15" s="121">
        <v>27</v>
      </c>
      <c r="B15" s="122">
        <f>VLOOKUP($A15,Anagrafica!$A$6:$AF$353,2,0)</f>
        <v>27</v>
      </c>
      <c r="C15" s="121" t="str">
        <f>VLOOKUP($A15,Anagrafica!$A$6:$AF$353,3,0)</f>
        <v>27G</v>
      </c>
      <c r="D15" s="129" t="str">
        <f>VLOOKUP($A15,Anagrafica!$A$6:$AF$353,4,0)</f>
        <v>Natalia Medvedeva</v>
      </c>
      <c r="E15" s="123" t="str">
        <f>VLOOKUP($A15,Anagrafica!$A$6:$AF$353,6,0)</f>
        <v xml:space="preserve">Bicisport Sanguinetti </v>
      </c>
      <c r="F15" s="121" t="str">
        <f>VLOOKUP($A15,Anagrafica!$A$6:$AF$353,5,0)</f>
        <v>Uisp</v>
      </c>
      <c r="G15" s="121" t="str">
        <f>VLOOKUP($A15,Anagrafica!$A$6:$AF$353,16,0)</f>
        <v>27R</v>
      </c>
      <c r="H15" s="123" t="str">
        <f>VLOOKUP($A15,Anagrafica!$A$6:$AF$353,17,0)</f>
        <v>Lushin Eduard</v>
      </c>
      <c r="I15" s="123" t="str">
        <f>VLOOKUP($A15,Anagrafica!$A$6:$AF$353,19,0)</f>
        <v>Bicisport Sanguinetti</v>
      </c>
      <c r="J15" s="121" t="str">
        <f>VLOOKUP($A15,Anagrafica!$A$6:$AF$353,18,0)</f>
        <v>Uisp</v>
      </c>
      <c r="K15" s="124" t="str">
        <f>VLOOKUP($A15,Anagrafica!$A$6:$AF$353,31,0)</f>
        <v>Lei &amp; Lui</v>
      </c>
      <c r="L15" s="124" t="str">
        <f>VLOOKUP($A15,Anagrafica!$A$6:$AF$353,32,0)</f>
        <v>TT</v>
      </c>
      <c r="M15" s="125">
        <f>VLOOKUP($A15,'Lista Partenti_Firma'!$A$7:$M$355,13,0)</f>
        <v>0.46249999999999991</v>
      </c>
      <c r="N15" s="126">
        <f>VLOOKUP($A15,'Trofeo Tito Neri'!$A$6:$S$32,14,0)</f>
        <v>0.46249999999999991</v>
      </c>
      <c r="O15" s="127"/>
      <c r="P15" s="128">
        <v>40</v>
      </c>
      <c r="Q15" s="121" t="e">
        <f t="shared" si="1"/>
        <v>#N/A</v>
      </c>
      <c r="R15" s="41" t="e">
        <f t="shared" si="0"/>
        <v>#N/A</v>
      </c>
    </row>
    <row r="16" spans="1:23" ht="24.95" customHeight="1" x14ac:dyDescent="0.2">
      <c r="A16" s="121">
        <v>17</v>
      </c>
      <c r="B16" s="122">
        <f>VLOOKUP($A16,Anagrafica!$A$6:$AF$353,2,0)</f>
        <v>17</v>
      </c>
      <c r="C16" s="121" t="str">
        <f>VLOOKUP($A16,Anagrafica!$A$6:$AF$353,3,0)</f>
        <v>17G</v>
      </c>
      <c r="D16" s="129" t="str">
        <f>VLOOKUP($A16,Anagrafica!$A$6:$AF$353,4,0)</f>
        <v xml:space="preserve">Dalle Mura Attilio </v>
      </c>
      <c r="E16" s="123" t="str">
        <f>VLOOKUP($A16,Anagrafica!$A$6:$AF$353,6,0)</f>
        <v>Gs Quercia</v>
      </c>
      <c r="F16" s="121" t="str">
        <f>VLOOKUP($A16,Anagrafica!$A$6:$AF$353,5,0)</f>
        <v>Uisp</v>
      </c>
      <c r="G16" s="121" t="str">
        <f>VLOOKUP($A16,Anagrafica!$A$6:$AF$353,16,0)</f>
        <v>17R</v>
      </c>
      <c r="H16" s="123" t="str">
        <f>VLOOKUP($A16,Anagrafica!$A$6:$AF$353,17,0)</f>
        <v>Fondelli Daniele</v>
      </c>
      <c r="I16" s="123" t="str">
        <f>VLOOKUP($A16,Anagrafica!$A$6:$AF$353,19,0)</f>
        <v>Cicli Puccinelli</v>
      </c>
      <c r="J16" s="121" t="str">
        <f>VLOOKUP($A16,Anagrafica!$A$6:$AF$353,18,0)</f>
        <v>Uisp</v>
      </c>
      <c r="K16" s="124" t="str">
        <f>VLOOKUP($A16,Anagrafica!$A$6:$AF$353,31,0)</f>
        <v>F4</v>
      </c>
      <c r="L16" s="124" t="str">
        <f>VLOOKUP($A16,Anagrafica!$A$6:$AF$353,32,0)</f>
        <v>BDC</v>
      </c>
      <c r="M16" s="125">
        <f>VLOOKUP($A16,'Lista Partenti_Firma'!$A$7:$M$355,13,0)</f>
        <v>0.4284722222222222</v>
      </c>
      <c r="N16" s="126">
        <f>VLOOKUP($A16,'Trofeo Tito Neri'!$A$6:$S$32,14,0)</f>
        <v>0.4284722222222222</v>
      </c>
      <c r="O16" s="127"/>
      <c r="P16" s="128">
        <v>40</v>
      </c>
      <c r="Q16" s="121" t="e">
        <f t="shared" si="1"/>
        <v>#N/A</v>
      </c>
      <c r="R16" s="41" t="e">
        <f t="shared" si="0"/>
        <v>#N/A</v>
      </c>
    </row>
    <row r="17" spans="1:20" ht="24.95" customHeight="1" x14ac:dyDescent="0.2">
      <c r="A17" s="121">
        <v>14</v>
      </c>
      <c r="B17" s="122">
        <f>VLOOKUP($A17,Anagrafica!$A$6:$AF$353,2,0)</f>
        <v>14</v>
      </c>
      <c r="C17" s="121" t="str">
        <f>VLOOKUP($A17,Anagrafica!$A$6:$AF$353,3,0)</f>
        <v>14G</v>
      </c>
      <c r="D17" s="129" t="str">
        <f>VLOOKUP($A17,Anagrafica!$A$6:$AF$353,4,0)</f>
        <v xml:space="preserve">Guarini Gabriele </v>
      </c>
      <c r="E17" s="123" t="str">
        <f>VLOOKUP($A17,Anagrafica!$A$6:$AF$353,6,0)</f>
        <v>New mt bike</v>
      </c>
      <c r="F17" s="121" t="str">
        <f>VLOOKUP($A17,Anagrafica!$A$6:$AF$353,5,0)</f>
        <v>Uisp</v>
      </c>
      <c r="G17" s="121" t="str">
        <f>VLOOKUP($A17,Anagrafica!$A$6:$AF$353,16,0)</f>
        <v>14R</v>
      </c>
      <c r="H17" s="123" t="str">
        <f>VLOOKUP($A17,Anagrafica!$A$6:$AF$353,17,0)</f>
        <v>Lushin Eduard</v>
      </c>
      <c r="I17" s="123" t="str">
        <f>VLOOKUP($A17,Anagrafica!$A$6:$AF$353,19,0)</f>
        <v xml:space="preserve">Bicisport Sanguinetti </v>
      </c>
      <c r="J17" s="121" t="str">
        <f>VLOOKUP($A17,Anagrafica!$A$6:$AF$353,18,0)</f>
        <v>Uisp</v>
      </c>
      <c r="K17" s="124" t="str">
        <f>VLOOKUP($A17,Anagrafica!$A$6:$AF$353,31,0)</f>
        <v>F3</v>
      </c>
      <c r="L17" s="124" t="str">
        <f>VLOOKUP($A17,Anagrafica!$A$6:$AF$353,32,0)</f>
        <v>TT</v>
      </c>
      <c r="M17" s="125">
        <f>VLOOKUP($A17,'Lista Partenti_Firma'!$A$7:$M$355,13,0)</f>
        <v>0.42222222222222217</v>
      </c>
      <c r="N17" s="126">
        <f>VLOOKUP($A17,'Trofeo Tito Neri'!$A$6:$S$32,14,0)</f>
        <v>0.42222222222222217</v>
      </c>
      <c r="O17" s="127"/>
      <c r="P17" s="128">
        <v>40</v>
      </c>
      <c r="Q17" s="121" t="e">
        <f t="shared" si="1"/>
        <v>#N/A</v>
      </c>
      <c r="R17" s="41" t="e">
        <f t="shared" si="0"/>
        <v>#N/A</v>
      </c>
    </row>
    <row r="18" spans="1:20" ht="24.95" customHeight="1" x14ac:dyDescent="0.2">
      <c r="A18" s="121">
        <v>24</v>
      </c>
      <c r="B18" s="122">
        <f>VLOOKUP($A18,Anagrafica!$A$6:$AF$353,2,0)</f>
        <v>24</v>
      </c>
      <c r="C18" s="121" t="str">
        <f>VLOOKUP($A18,Anagrafica!$A$6:$AF$353,3,0)</f>
        <v>24G</v>
      </c>
      <c r="D18" s="129" t="str">
        <f>VLOOKUP($A18,Anagrafica!$A$6:$AF$353,4,0)</f>
        <v>Giusti Daniele</v>
      </c>
      <c r="E18" s="123" t="str">
        <f>VLOOKUP($A18,Anagrafica!$A$6:$AF$353,6,0)</f>
        <v>Cicloteam San Ginese</v>
      </c>
      <c r="F18" s="121" t="str">
        <f>VLOOKUP($A18,Anagrafica!$A$6:$AF$353,5,0)</f>
        <v>Uisp</v>
      </c>
      <c r="G18" s="121" t="str">
        <f>VLOOKUP($A18,Anagrafica!$A$6:$AF$353,16,0)</f>
        <v>24R</v>
      </c>
      <c r="H18" s="123" t="str">
        <f>VLOOKUP($A18,Anagrafica!$A$6:$AF$353,17,0)</f>
        <v>Federigi Elisa</v>
      </c>
      <c r="I18" s="123" t="str">
        <f>VLOOKUP($A18,Anagrafica!$A$6:$AF$353,19,0)</f>
        <v>Cicloteam San Ginese</v>
      </c>
      <c r="J18" s="121" t="str">
        <f>VLOOKUP($A18,Anagrafica!$A$6:$AF$353,18,0)</f>
        <v>Uisp</v>
      </c>
      <c r="K18" s="124" t="str">
        <f>VLOOKUP($A18,Anagrafica!$A$6:$AF$353,31,0)</f>
        <v>Lei &amp; Lui</v>
      </c>
      <c r="L18" s="124" t="str">
        <f>VLOOKUP($A18,Anagrafica!$A$6:$AF$353,32,0)</f>
        <v>TT</v>
      </c>
      <c r="M18" s="125">
        <f>VLOOKUP($A18,'Lista Partenti_Firma'!$A$7:$M$355,13,0)</f>
        <v>0.4499999999999999</v>
      </c>
      <c r="N18" s="126">
        <f>VLOOKUP($A18,'Trofeo Tito Neri'!$A$6:$S$32,14,0)</f>
        <v>0.4499999999999999</v>
      </c>
      <c r="O18" s="127"/>
      <c r="P18" s="128">
        <v>40</v>
      </c>
      <c r="Q18" s="121" t="e">
        <f t="shared" si="1"/>
        <v>#N/A</v>
      </c>
      <c r="R18" s="41" t="e">
        <f t="shared" si="0"/>
        <v>#N/A</v>
      </c>
    </row>
    <row r="19" spans="1:20" ht="24.95" customHeight="1" x14ac:dyDescent="0.2">
      <c r="A19" s="121">
        <v>25</v>
      </c>
      <c r="B19" s="122">
        <f>VLOOKUP($A19,Anagrafica!$A$6:$AF$353,2,0)</f>
        <v>25</v>
      </c>
      <c r="C19" s="121" t="str">
        <f>VLOOKUP($A19,Anagrafica!$A$6:$AF$353,3,0)</f>
        <v>25G</v>
      </c>
      <c r="D19" s="129" t="str">
        <f>VLOOKUP($A19,Anagrafica!$A$6:$AF$353,4,0)</f>
        <v>De Palma Lucrezia</v>
      </c>
      <c r="E19" s="123" t="str">
        <f>VLOOKUP($A19,Anagrafica!$A$6:$AF$353,6,0)</f>
        <v>G.S.Carli Salviano a.s.d.</v>
      </c>
      <c r="F19" s="121" t="str">
        <f>VLOOKUP($A19,Anagrafica!$A$6:$AF$353,5,0)</f>
        <v>Fci</v>
      </c>
      <c r="G19" s="121" t="str">
        <f>VLOOKUP($A19,Anagrafica!$A$6:$AF$353,16,0)</f>
        <v>25R</v>
      </c>
      <c r="H19" s="123" t="str">
        <f>VLOOKUP($A19,Anagrafica!$A$6:$AF$353,17,0)</f>
        <v>Sbarra Susanna</v>
      </c>
      <c r="I19" s="123" t="str">
        <f>VLOOKUP($A19,Anagrafica!$A$6:$AF$353,19,0)</f>
        <v>G.S.Carli Salviano a.s.d.</v>
      </c>
      <c r="J19" s="121" t="str">
        <f>VLOOKUP($A19,Anagrafica!$A$6:$AF$353,18,0)</f>
        <v>Fci</v>
      </c>
      <c r="K19" s="124" t="str">
        <f>VLOOKUP($A19,Anagrafica!$A$6:$AF$353,31,0)</f>
        <v>Donna</v>
      </c>
      <c r="L19" s="124" t="str">
        <f>VLOOKUP($A19,Anagrafica!$A$6:$AF$353,32,0)</f>
        <v>BDC</v>
      </c>
      <c r="M19" s="125">
        <f>VLOOKUP($A19,'Lista Partenti_Firma'!$A$7:$M$355,13,0)</f>
        <v>0.45833333333333326</v>
      </c>
      <c r="N19" s="126">
        <f>VLOOKUP($A19,'Trofeo Tito Neri'!$A$6:$S$32,14,0)</f>
        <v>0.45833333333333326</v>
      </c>
      <c r="O19" s="127"/>
      <c r="P19" s="128">
        <v>40</v>
      </c>
      <c r="Q19" s="121" t="e">
        <f t="shared" si="1"/>
        <v>#N/A</v>
      </c>
      <c r="R19" s="41" t="e">
        <f t="shared" si="0"/>
        <v>#N/A</v>
      </c>
    </row>
    <row r="20" spans="1:20" ht="24.95" customHeight="1" x14ac:dyDescent="0.2">
      <c r="A20" s="121">
        <v>4</v>
      </c>
      <c r="B20" s="122">
        <f>VLOOKUP($A20,Anagrafica!$A$6:$AF$353,2,0)</f>
        <v>4</v>
      </c>
      <c r="C20" s="121" t="str">
        <f>VLOOKUP($A20,Anagrafica!$A$6:$AF$353,3,0)</f>
        <v>4G</v>
      </c>
      <c r="D20" s="129" t="str">
        <f>VLOOKUP($A20,Anagrafica!$A$6:$AF$353,4,0)</f>
        <v>Fallavena Valerio</v>
      </c>
      <c r="E20" s="123" t="str">
        <f>VLOOKUP($A20,Anagrafica!$A$6:$AF$353,6,0)</f>
        <v>Team VF Group</v>
      </c>
      <c r="F20" s="121" t="str">
        <f>VLOOKUP($A20,Anagrafica!$A$6:$AF$353,5,0)</f>
        <v>Uisp</v>
      </c>
      <c r="G20" s="121" t="str">
        <f>VLOOKUP($A20,Anagrafica!$A$6:$AF$353,16,0)</f>
        <v>4R</v>
      </c>
      <c r="H20" s="123" t="str">
        <f>VLOOKUP($A20,Anagrafica!$A$6:$AF$353,17,0)</f>
        <v>Fucone Davide</v>
      </c>
      <c r="I20" s="123" t="str">
        <f>VLOOKUP($A20,Anagrafica!$A$6:$AF$353,19,0)</f>
        <v>Team Mentecorpo Cicli Drigani</v>
      </c>
      <c r="J20" s="121" t="str">
        <f>VLOOKUP($A20,Anagrafica!$A$6:$AF$353,18,0)</f>
        <v>Fci</v>
      </c>
      <c r="K20" s="124" t="str">
        <f>VLOOKUP($A20,Anagrafica!$A$6:$AF$353,31,0)</f>
        <v>F2</v>
      </c>
      <c r="L20" s="124" t="str">
        <f>VLOOKUP($A20,Anagrafica!$A$6:$AF$353,32,0)</f>
        <v>TT</v>
      </c>
      <c r="M20" s="125">
        <f>VLOOKUP($A20,'Lista Partenti_Firma'!$A$7:$M$355,13,0)</f>
        <v>0.38124999999999998</v>
      </c>
      <c r="N20" s="126">
        <f>VLOOKUP($A20,'Trofeo Tito Neri'!$A$6:$S$32,14,0)</f>
        <v>0.38124999999999998</v>
      </c>
      <c r="O20" s="127"/>
      <c r="P20" s="128">
        <v>40</v>
      </c>
      <c r="Q20" s="121" t="e">
        <f t="shared" si="1"/>
        <v>#N/A</v>
      </c>
      <c r="R20" s="41" t="e">
        <f t="shared" si="0"/>
        <v>#N/A</v>
      </c>
      <c r="T20" s="95"/>
    </row>
    <row r="21" spans="1:20" ht="24.95" customHeight="1" x14ac:dyDescent="0.2">
      <c r="A21" s="121">
        <v>5</v>
      </c>
      <c r="B21" s="122">
        <f>VLOOKUP($A21,Anagrafica!$A$6:$AF$353,2,0)</f>
        <v>5</v>
      </c>
      <c r="C21" s="121" t="str">
        <f>VLOOKUP($A21,Anagrafica!$A$6:$AF$353,3,0)</f>
        <v>5G</v>
      </c>
      <c r="D21" s="129" t="str">
        <f>VLOOKUP($A21,Anagrafica!$A$6:$AF$353,4,0)</f>
        <v>Rumsas Raimondas</v>
      </c>
      <c r="E21" s="123" t="str">
        <f>VLOOKUP($A21,Anagrafica!$A$6:$AF$353,6,0)</f>
        <v>A.s.d. Team Falaschi</v>
      </c>
      <c r="F21" s="121" t="str">
        <f>VLOOKUP($A21,Anagrafica!$A$6:$AF$353,5,0)</f>
        <v>Uisp</v>
      </c>
      <c r="G21" s="121" t="str">
        <f>VLOOKUP($A21,Anagrafica!$A$6:$AF$353,16,0)</f>
        <v>5R</v>
      </c>
      <c r="H21" s="123" t="str">
        <f>VLOOKUP($A21,Anagrafica!$A$6:$AF$353,17,0)</f>
        <v>Giusti Daniele</v>
      </c>
      <c r="I21" s="123" t="str">
        <f>VLOOKUP($A21,Anagrafica!$A$6:$AF$353,19,0)</f>
        <v>Cicloteam San Ginese</v>
      </c>
      <c r="J21" s="121" t="str">
        <f>VLOOKUP($A21,Anagrafica!$A$6:$AF$353,18,0)</f>
        <v>Uisp</v>
      </c>
      <c r="K21" s="124" t="str">
        <f>VLOOKUP($A21,Anagrafica!$A$6:$AF$353,31,0)</f>
        <v>F2</v>
      </c>
      <c r="L21" s="124" t="str">
        <f>VLOOKUP($A21,Anagrafica!$A$6:$AF$353,32,0)</f>
        <v>TT</v>
      </c>
      <c r="M21" s="125">
        <f>VLOOKUP($A21,'Lista Partenti_Firma'!$A$7:$M$355,13,0)</f>
        <v>0.3833333333333333</v>
      </c>
      <c r="N21" s="126">
        <f>VLOOKUP($A21,'Trofeo Tito Neri'!$A$6:$S$32,14,0)</f>
        <v>0.3833333333333333</v>
      </c>
      <c r="O21" s="127"/>
      <c r="P21" s="128">
        <v>40</v>
      </c>
      <c r="Q21" s="121" t="e">
        <f t="shared" si="1"/>
        <v>#N/A</v>
      </c>
      <c r="R21" s="41" t="e">
        <f t="shared" si="0"/>
        <v>#N/A</v>
      </c>
    </row>
    <row r="22" spans="1:20" ht="24.95" customHeight="1" x14ac:dyDescent="0.2">
      <c r="A22" s="121">
        <v>8</v>
      </c>
      <c r="B22" s="122">
        <f>VLOOKUP($A22,Anagrafica!$A$6:$AF$353,2,0)</f>
        <v>8</v>
      </c>
      <c r="C22" s="121" t="str">
        <f>VLOOKUP($A22,Anagrafica!$A$6:$AF$353,3,0)</f>
        <v>8G</v>
      </c>
      <c r="D22" s="129" t="str">
        <f>VLOOKUP($A22,Anagrafica!$A$6:$AF$353,4,0)</f>
        <v xml:space="preserve">Grenzi Mauro </v>
      </c>
      <c r="E22" s="123" t="str">
        <f>VLOOKUP($A22,Anagrafica!$A$6:$AF$353,6,0)</f>
        <v xml:space="preserve">Team Hicary Factor </v>
      </c>
      <c r="F22" s="121" t="str">
        <f>VLOOKUP($A22,Anagrafica!$A$6:$AF$353,5,0)</f>
        <v>Acsi</v>
      </c>
      <c r="G22" s="121" t="str">
        <f>VLOOKUP($A22,Anagrafica!$A$6:$AF$353,16,0)</f>
        <v>8R</v>
      </c>
      <c r="H22" s="123" t="str">
        <f>VLOOKUP($A22,Anagrafica!$A$6:$AF$353,17,0)</f>
        <v xml:space="preserve">Serafini Massimiliano </v>
      </c>
      <c r="I22" s="123" t="str">
        <f>VLOOKUP($A22,Anagrafica!$A$6:$AF$353,19,0)</f>
        <v>Scs Bike Nonantola</v>
      </c>
      <c r="J22" s="121" t="str">
        <f>VLOOKUP($A22,Anagrafica!$A$6:$AF$353,18,0)</f>
        <v>Uisp</v>
      </c>
      <c r="K22" s="124" t="str">
        <f>VLOOKUP($A22,Anagrafica!$A$6:$AF$353,31,0)</f>
        <v>F2</v>
      </c>
      <c r="L22" s="124" t="str">
        <f>VLOOKUP($A22,Anagrafica!$A$6:$AF$353,32,0)</f>
        <v>TT</v>
      </c>
      <c r="M22" s="125">
        <f>VLOOKUP($A22,'Lista Partenti_Firma'!$A$7:$M$355,13,0)</f>
        <v>0.40138888888888885</v>
      </c>
      <c r="N22" s="126">
        <f>VLOOKUP($A22,'Trofeo Tito Neri'!$A$6:$S$32,14,0)</f>
        <v>0.40138888888888885</v>
      </c>
      <c r="O22" s="127"/>
      <c r="P22" s="128">
        <v>40</v>
      </c>
      <c r="Q22" s="121" t="e">
        <f t="shared" si="1"/>
        <v>#N/A</v>
      </c>
      <c r="R22" s="41" t="e">
        <f t="shared" si="0"/>
        <v>#N/A</v>
      </c>
    </row>
    <row r="23" spans="1:20" ht="24.95" customHeight="1" x14ac:dyDescent="0.2">
      <c r="A23" s="121">
        <v>10</v>
      </c>
      <c r="B23" s="122">
        <f>VLOOKUP($A23,Anagrafica!$A$6:$AF$353,2,0)</f>
        <v>10</v>
      </c>
      <c r="C23" s="121" t="str">
        <f>VLOOKUP($A23,Anagrafica!$A$6:$AF$353,3,0)</f>
        <v>10G</v>
      </c>
      <c r="D23" s="129" t="str">
        <f>VLOOKUP($A23,Anagrafica!$A$6:$AF$353,4,0)</f>
        <v>Saggini Gianluca</v>
      </c>
      <c r="E23" s="123" t="str">
        <f>VLOOKUP($A23,Anagrafica!$A$6:$AF$353,6,0)</f>
        <v>A.s.d. Star Bike</v>
      </c>
      <c r="F23" s="121" t="str">
        <f>VLOOKUP($A23,Anagrafica!$A$6:$AF$353,5,0)</f>
        <v>Uisp</v>
      </c>
      <c r="G23" s="121" t="str">
        <f>VLOOKUP($A23,Anagrafica!$A$6:$AF$353,16,0)</f>
        <v>10R</v>
      </c>
      <c r="H23" s="123" t="str">
        <f>VLOOKUP($A23,Anagrafica!$A$6:$AF$353,17,0)</f>
        <v>Vannelli Mose</v>
      </c>
      <c r="I23" s="123" t="str">
        <f>VLOOKUP($A23,Anagrafica!$A$6:$AF$353,19,0)</f>
        <v>A.s.d. Star Bike</v>
      </c>
      <c r="J23" s="121" t="str">
        <f>VLOOKUP($A23,Anagrafica!$A$6:$AF$353,18,0)</f>
        <v>Uisp</v>
      </c>
      <c r="K23" s="124" t="str">
        <f>VLOOKUP($A23,Anagrafica!$A$6:$AF$353,31,0)</f>
        <v>F2</v>
      </c>
      <c r="L23" s="124" t="str">
        <f>VLOOKUP($A23,Anagrafica!$A$6:$AF$353,32,0)</f>
        <v>BDC</v>
      </c>
      <c r="M23" s="125">
        <f>VLOOKUP($A23,'Lista Partenti_Firma'!$A$7:$M$355,13,0)</f>
        <v>0.4055555555555555</v>
      </c>
      <c r="N23" s="126">
        <f>VLOOKUP($A23,'Trofeo Tito Neri'!$A$6:$S$32,14,0)</f>
        <v>0.4055555555555555</v>
      </c>
      <c r="O23" s="127"/>
      <c r="P23" s="128">
        <v>40</v>
      </c>
      <c r="Q23" s="121" t="e">
        <f t="shared" si="1"/>
        <v>#N/A</v>
      </c>
      <c r="R23" s="41" t="e">
        <f t="shared" si="0"/>
        <v>#N/A</v>
      </c>
    </row>
    <row r="24" spans="1:20" ht="24.95" customHeight="1" x14ac:dyDescent="0.2">
      <c r="A24" s="121">
        <v>16</v>
      </c>
      <c r="B24" s="122">
        <f>VLOOKUP($A24,Anagrafica!$A$6:$AF$353,2,0)</f>
        <v>16</v>
      </c>
      <c r="C24" s="121" t="str">
        <f>VLOOKUP($A24,Anagrafica!$A$6:$AF$353,3,0)</f>
        <v>16G</v>
      </c>
      <c r="D24" s="129" t="str">
        <f>VLOOKUP($A24,Anagrafica!$A$6:$AF$353,4,0)</f>
        <v>Tucci Massimo</v>
      </c>
      <c r="E24" s="123" t="str">
        <f>VLOOKUP($A24,Anagrafica!$A$6:$AF$353,6,0)</f>
        <v>Cicloteam San Ginese</v>
      </c>
      <c r="F24" s="121" t="str">
        <f>VLOOKUP($A24,Anagrafica!$A$6:$AF$353,5,0)</f>
        <v>Uisp</v>
      </c>
      <c r="G24" s="121" t="str">
        <f>VLOOKUP($A24,Anagrafica!$A$6:$AF$353,16,0)</f>
        <v>16R</v>
      </c>
      <c r="H24" s="123" t="str">
        <f>VLOOKUP($A24,Anagrafica!$A$6:$AF$353,17,0)</f>
        <v>Tucci Mauro</v>
      </c>
      <c r="I24" s="123" t="str">
        <f>VLOOKUP($A24,Anagrafica!$A$6:$AF$353,19,0)</f>
        <v>Cicloteam San Ginese</v>
      </c>
      <c r="J24" s="121" t="str">
        <f>VLOOKUP($A24,Anagrafica!$A$6:$AF$353,18,0)</f>
        <v>Uisp</v>
      </c>
      <c r="K24" s="124" t="str">
        <f>VLOOKUP($A24,Anagrafica!$A$6:$AF$353,31,0)</f>
        <v>F3</v>
      </c>
      <c r="L24" s="124" t="str">
        <f>VLOOKUP($A24,Anagrafica!$A$6:$AF$353,32,0)</f>
        <v>TT</v>
      </c>
      <c r="M24" s="125">
        <f>VLOOKUP($A24,'Lista Partenti_Firma'!$A$7:$M$355,13,0)</f>
        <v>0.42638888888888882</v>
      </c>
      <c r="N24" s="126">
        <f>VLOOKUP($A24,'Trofeo Tito Neri'!$A$6:$S$32,14,0)</f>
        <v>0.42638888888888882</v>
      </c>
      <c r="O24" s="127"/>
      <c r="P24" s="128">
        <v>40</v>
      </c>
      <c r="Q24" s="121" t="e">
        <f t="shared" si="1"/>
        <v>#N/A</v>
      </c>
      <c r="R24" s="41" t="e">
        <f t="shared" si="0"/>
        <v>#N/A</v>
      </c>
    </row>
    <row r="25" spans="1:20" ht="24.95" customHeight="1" x14ac:dyDescent="0.2">
      <c r="A25" s="121">
        <v>3</v>
      </c>
      <c r="B25" s="122">
        <f>VLOOKUP($A25,Anagrafica!$A$6:$AF$353,2,0)</f>
        <v>3</v>
      </c>
      <c r="C25" s="121" t="str">
        <f>VLOOKUP($A25,Anagrafica!$A$6:$AF$353,3,0)</f>
        <v>3G</v>
      </c>
      <c r="D25" s="129" t="str">
        <f>VLOOKUP($A25,Anagrafica!$A$6:$AF$353,4,0)</f>
        <v>Cipolletta Francesco</v>
      </c>
      <c r="E25" s="123" t="str">
        <f>VLOOKUP($A25,Anagrafica!$A$6:$AF$353,6,0)</f>
        <v>Promotech mg k vis</v>
      </c>
      <c r="F25" s="121" t="str">
        <f>VLOOKUP($A25,Anagrafica!$A$6:$AF$353,5,0)</f>
        <v>Fci</v>
      </c>
      <c r="G25" s="121" t="str">
        <f>VLOOKUP($A25,Anagrafica!$A$6:$AF$353,16,0)</f>
        <v>3R</v>
      </c>
      <c r="H25" s="123" t="str">
        <f>VLOOKUP($A25,Anagrafica!$A$6:$AF$353,17,0)</f>
        <v>Demiri Mikel</v>
      </c>
      <c r="I25" s="123" t="str">
        <f>VLOOKUP($A25,Anagrafica!$A$6:$AF$353,19,0)</f>
        <v>Promotech mg kvis</v>
      </c>
      <c r="J25" s="121" t="str">
        <f>VLOOKUP($A25,Anagrafica!$A$6:$AF$353,18,0)</f>
        <v>Fci</v>
      </c>
      <c r="K25" s="124" t="str">
        <f>VLOOKUP($A25,Anagrafica!$A$6:$AF$353,31,0)</f>
        <v>F1</v>
      </c>
      <c r="L25" s="124" t="str">
        <f>VLOOKUP($A25,Anagrafica!$A$6:$AF$353,32,0)</f>
        <v>TT</v>
      </c>
      <c r="M25" s="125">
        <f>VLOOKUP($A25,'Lista Partenti_Firma'!$A$7:$M$355,13,0)</f>
        <v>0.37916666666666665</v>
      </c>
      <c r="N25" s="126">
        <f>VLOOKUP($A25,'Trofeo Tito Neri'!$A$6:$S$32,14,0)</f>
        <v>0.37916666666666665</v>
      </c>
      <c r="O25" s="127"/>
      <c r="P25" s="128">
        <v>40</v>
      </c>
      <c r="Q25" s="121" t="e">
        <f t="shared" si="1"/>
        <v>#N/A</v>
      </c>
      <c r="R25" s="41" t="e">
        <f t="shared" si="0"/>
        <v>#N/A</v>
      </c>
    </row>
    <row r="26" spans="1:20" ht="24.95" customHeight="1" x14ac:dyDescent="0.2">
      <c r="A26" s="121">
        <v>13</v>
      </c>
      <c r="B26" s="122">
        <f>VLOOKUP($A26,Anagrafica!$A$6:$AF$353,2,0)</f>
        <v>13</v>
      </c>
      <c r="C26" s="121" t="str">
        <f>VLOOKUP($A26,Anagrafica!$A$6:$AF$353,3,0)</f>
        <v>13G</v>
      </c>
      <c r="D26" s="129" t="str">
        <f>VLOOKUP($A26,Anagrafica!$A$6:$AF$353,4,0)</f>
        <v>Freschi Alessio</v>
      </c>
      <c r="E26" s="123" t="str">
        <f>VLOOKUP($A26,Anagrafica!$A$6:$AF$353,6,0)</f>
        <v>G.S.Carli Salviano a.s.d.</v>
      </c>
      <c r="F26" s="121" t="str">
        <f>VLOOKUP($A26,Anagrafica!$A$6:$AF$353,5,0)</f>
        <v>Fci</v>
      </c>
      <c r="G26" s="121" t="str">
        <f>VLOOKUP($A26,Anagrafica!$A$6:$AF$353,16,0)</f>
        <v>13R</v>
      </c>
      <c r="H26" s="123" t="str">
        <f>VLOOKUP($A26,Anagrafica!$A$6:$AF$353,17,0)</f>
        <v>Freschi Alessandro</v>
      </c>
      <c r="I26" s="123" t="str">
        <f>VLOOKUP($A26,Anagrafica!$A$6:$AF$353,19,0)</f>
        <v>G.S.Carli Salviano a.s.d.</v>
      </c>
      <c r="J26" s="121" t="str">
        <f>VLOOKUP($A26,Anagrafica!$A$6:$AF$353,18,0)</f>
        <v>Fci</v>
      </c>
      <c r="K26" s="124" t="str">
        <f>VLOOKUP($A26,Anagrafica!$A$6:$AF$353,31,0)</f>
        <v>F3</v>
      </c>
      <c r="L26" s="124" t="str">
        <f>VLOOKUP($A26,Anagrafica!$A$6:$AF$353,32,0)</f>
        <v>TT</v>
      </c>
      <c r="M26" s="125">
        <f>VLOOKUP($A26,'Lista Partenti_Firma'!$A$7:$M$355,13,0)</f>
        <v>0.42013888888888884</v>
      </c>
      <c r="N26" s="126">
        <f>VLOOKUP($A26,'Trofeo Tito Neri'!$A$6:$S$32,14,0)</f>
        <v>0.42013888888888884</v>
      </c>
      <c r="O26" s="127"/>
      <c r="P26" s="128">
        <v>40</v>
      </c>
      <c r="Q26" s="121" t="e">
        <f t="shared" si="1"/>
        <v>#N/A</v>
      </c>
      <c r="R26" s="41" t="e">
        <f t="shared" si="0"/>
        <v>#N/A</v>
      </c>
    </row>
    <row r="27" spans="1:20" ht="24.95" customHeight="1" x14ac:dyDescent="0.2">
      <c r="A27" s="121">
        <v>11</v>
      </c>
      <c r="B27" s="122">
        <f>VLOOKUP($A27,Anagrafica!$A$6:$AF$353,2,0)</f>
        <v>11</v>
      </c>
      <c r="C27" s="121" t="str">
        <f>VLOOKUP($A27,Anagrafica!$A$6:$AF$353,3,0)</f>
        <v>11G</v>
      </c>
      <c r="D27" s="129" t="str">
        <f>VLOOKUP($A27,Anagrafica!$A$6:$AF$353,4,0)</f>
        <v>Lopes Siera Paco Massimiliano</v>
      </c>
      <c r="E27" s="123" t="str">
        <f>VLOOKUP($A27,Anagrafica!$A$6:$AF$353,6,0)</f>
        <v>C.S. Croce Verde Viareggio a.s.d.</v>
      </c>
      <c r="F27" s="121" t="str">
        <f>VLOOKUP($A27,Anagrafica!$A$6:$AF$353,5,0)</f>
        <v>Uisp</v>
      </c>
      <c r="G27" s="121" t="str">
        <f>VLOOKUP($A27,Anagrafica!$A$6:$AF$353,16,0)</f>
        <v>11R</v>
      </c>
      <c r="H27" s="123" t="str">
        <f>VLOOKUP($A27,Anagrafica!$A$6:$AF$353,17,0)</f>
        <v>Calascioni Stefano</v>
      </c>
      <c r="I27" s="123" t="str">
        <f>VLOOKUP($A27,Anagrafica!$A$6:$AF$353,19,0)</f>
        <v>C.S. Croce Verde Viareggio a.s.d.</v>
      </c>
      <c r="J27" s="121" t="str">
        <f>VLOOKUP($A27,Anagrafica!$A$6:$AF$353,18,0)</f>
        <v>Uisp</v>
      </c>
      <c r="K27" s="124" t="str">
        <f>VLOOKUP($A27,Anagrafica!$A$6:$AF$353,31,0)</f>
        <v>F3</v>
      </c>
      <c r="L27" s="124" t="str">
        <f>VLOOKUP($A27,Anagrafica!$A$6:$AF$353,32,0)</f>
        <v>BDC</v>
      </c>
      <c r="M27" s="125">
        <f>VLOOKUP($A27,'Lista Partenti_Firma'!$A$7:$M$355,13,0)</f>
        <v>0.40763888888888883</v>
      </c>
      <c r="N27" s="126">
        <f>VLOOKUP($A27,'Trofeo Tito Neri'!$A$6:$S$32,14,0)</f>
        <v>0.40763888888888883</v>
      </c>
      <c r="O27" s="127"/>
      <c r="P27" s="128">
        <v>40</v>
      </c>
      <c r="Q27" s="121" t="e">
        <f t="shared" si="1"/>
        <v>#N/A</v>
      </c>
      <c r="R27" s="41" t="e">
        <f t="shared" si="0"/>
        <v>#N/A</v>
      </c>
    </row>
    <row r="28" spans="1:20" ht="24.95" customHeight="1" x14ac:dyDescent="0.2">
      <c r="A28" s="121">
        <v>2</v>
      </c>
      <c r="B28" s="122">
        <f>VLOOKUP($A28,Anagrafica!$A$6:$AF$353,2,0)</f>
        <v>2</v>
      </c>
      <c r="C28" s="121" t="str">
        <f>VLOOKUP($A28,Anagrafica!$A$6:$AF$353,3,0)</f>
        <v>2G</v>
      </c>
      <c r="D28" s="129" t="str">
        <f>VLOOKUP($A28,Anagrafica!$A$6:$AF$353,4,0)</f>
        <v>Cotroneo Daniele</v>
      </c>
      <c r="E28" s="123" t="str">
        <f>VLOOKUP($A28,Anagrafica!$A$6:$AF$353,6,0)</f>
        <v>A.s.d. Team Falaschi</v>
      </c>
      <c r="F28" s="121" t="str">
        <f>VLOOKUP($A28,Anagrafica!$A$6:$AF$353,5,0)</f>
        <v>Uisp</v>
      </c>
      <c r="G28" s="121" t="str">
        <f>VLOOKUP($A28,Anagrafica!$A$6:$AF$353,16,0)</f>
        <v>2R</v>
      </c>
      <c r="H28" s="123" t="str">
        <f>VLOOKUP($A28,Anagrafica!$A$6:$AF$353,17,0)</f>
        <v>De Santis Adrien</v>
      </c>
      <c r="I28" s="123" t="str">
        <f>VLOOKUP($A28,Anagrafica!$A$6:$AF$353,19,0)</f>
        <v>A.s.d. Team Falaschi</v>
      </c>
      <c r="J28" s="121" t="str">
        <f>VLOOKUP($A28,Anagrafica!$A$6:$AF$353,18,0)</f>
        <v>Uisp</v>
      </c>
      <c r="K28" s="124" t="str">
        <f>VLOOKUP($A28,Anagrafica!$A$6:$AF$353,31,0)</f>
        <v>F1</v>
      </c>
      <c r="L28" s="124" t="str">
        <f>VLOOKUP($A28,Anagrafica!$A$6:$AF$353,32,0)</f>
        <v>BDC</v>
      </c>
      <c r="M28" s="125">
        <f>VLOOKUP($A28,'Lista Partenti_Firma'!$A$7:$M$355,13,0)</f>
        <v>0.37708333333333333</v>
      </c>
      <c r="N28" s="126">
        <f>VLOOKUP($A28,'Trofeo Tito Neri'!$A$6:$S$32,14,0)</f>
        <v>0.37708333333333333</v>
      </c>
      <c r="O28" s="127"/>
      <c r="P28" s="128">
        <v>40</v>
      </c>
      <c r="Q28" s="121" t="e">
        <f t="shared" si="1"/>
        <v>#N/A</v>
      </c>
      <c r="R28" s="41" t="e">
        <f t="shared" si="0"/>
        <v>#N/A</v>
      </c>
    </row>
    <row r="29" spans="1:20" ht="24.95" customHeight="1" x14ac:dyDescent="0.2">
      <c r="A29" s="121">
        <v>6</v>
      </c>
      <c r="B29" s="122">
        <f>VLOOKUP($A29,Anagrafica!$A$6:$AF$353,2,0)</f>
        <v>6</v>
      </c>
      <c r="C29" s="121" t="str">
        <f>VLOOKUP($A29,Anagrafica!$A$6:$AF$353,3,0)</f>
        <v>6G</v>
      </c>
      <c r="D29" s="129" t="str">
        <f>VLOOKUP($A29,Anagrafica!$A$6:$AF$353,4,0)</f>
        <v>Serafini Valerio</v>
      </c>
      <c r="E29" s="123" t="str">
        <f>VLOOKUP($A29,Anagrafica!$A$6:$AF$353,6,0)</f>
        <v>A.s.d. Star Bike</v>
      </c>
      <c r="F29" s="121" t="str">
        <f>VLOOKUP($A29,Anagrafica!$A$6:$AF$353,5,0)</f>
        <v>Uisp</v>
      </c>
      <c r="G29" s="121" t="str">
        <f>VLOOKUP($A29,Anagrafica!$A$6:$AF$353,16,0)</f>
        <v>6R</v>
      </c>
      <c r="H29" s="123" t="str">
        <f>VLOOKUP($A29,Anagrafica!$A$6:$AF$353,17,0)</f>
        <v>Pulina Davide</v>
      </c>
      <c r="I29" s="123" t="str">
        <f>VLOOKUP($A29,Anagrafica!$A$6:$AF$353,19,0)</f>
        <v>A.s.d. Star Bike</v>
      </c>
      <c r="J29" s="121" t="str">
        <f>VLOOKUP($A29,Anagrafica!$A$6:$AF$353,18,0)</f>
        <v>Uisp</v>
      </c>
      <c r="K29" s="124" t="str">
        <f>VLOOKUP($A29,Anagrafica!$A$6:$AF$353,31,0)</f>
        <v>F2</v>
      </c>
      <c r="L29" s="124" t="str">
        <f>VLOOKUP($A29,Anagrafica!$A$6:$AF$353,32,0)</f>
        <v>TT</v>
      </c>
      <c r="M29" s="125">
        <f>VLOOKUP($A29,'Lista Partenti_Firma'!$A$7:$M$355,13,0)</f>
        <v>0.38541666666666663</v>
      </c>
      <c r="N29" s="126">
        <f>VLOOKUP($A29,'Trofeo Tito Neri'!$A$6:$S$32,14,0)</f>
        <v>0.38541666666666663</v>
      </c>
      <c r="O29" s="127"/>
      <c r="P29" s="128">
        <v>40</v>
      </c>
      <c r="Q29" s="121" t="e">
        <f t="shared" si="1"/>
        <v>#N/A</v>
      </c>
      <c r="R29" s="41" t="e">
        <f t="shared" si="0"/>
        <v>#N/A</v>
      </c>
    </row>
    <row r="30" spans="1:20" ht="24.95" customHeight="1" x14ac:dyDescent="0.2">
      <c r="A30" s="130">
        <v>7</v>
      </c>
      <c r="B30" s="131">
        <f>VLOOKUP($A30,Anagrafica!$A$6:$AF$353,2,0)</f>
        <v>7</v>
      </c>
      <c r="C30" s="121" t="str">
        <f>VLOOKUP($A30,Anagrafica!$A$6:$AF$353,3,0)</f>
        <v>7G</v>
      </c>
      <c r="D30" s="129" t="str">
        <f>VLOOKUP($A30,Anagrafica!$A$6:$AF$353,4,0)</f>
        <v>PignoneDavide</v>
      </c>
      <c r="E30" s="123" t="str">
        <f>VLOOKUP($A30,Anagrafica!$A$6:$AF$353,6,0)</f>
        <v xml:space="preserve">Team Bike Pancalieri </v>
      </c>
      <c r="F30" s="121" t="str">
        <f>VLOOKUP($A30,Anagrafica!$A$6:$AF$353,5,0)</f>
        <v>Acsi</v>
      </c>
      <c r="G30" s="121" t="str">
        <f>VLOOKUP($A30,Anagrafica!$A$6:$AF$353,16,0)</f>
        <v>7R</v>
      </c>
      <c r="H30" s="123" t="str">
        <f>VLOOKUP($A30,Anagrafica!$A$6:$AF$353,17,0)</f>
        <v>Ivan Peter Dell'Eva</v>
      </c>
      <c r="I30" s="123" t="str">
        <f>VLOOKUP($A30,Anagrafica!$A$6:$AF$353,19,0)</f>
        <v xml:space="preserve">A.s.d Team Executive </v>
      </c>
      <c r="J30" s="121" t="str">
        <f>VLOOKUP($A30,Anagrafica!$A$6:$AF$353,18,0)</f>
        <v>Acsi</v>
      </c>
      <c r="K30" s="124" t="str">
        <f>VLOOKUP($A30,Anagrafica!$A$6:$AF$353,31,0)</f>
        <v>F2</v>
      </c>
      <c r="L30" s="124" t="str">
        <f>VLOOKUP($A30,Anagrafica!$A$6:$AF$353,32,0)</f>
        <v>TT</v>
      </c>
      <c r="M30" s="125">
        <f>VLOOKUP($A30,'Lista Partenti_Firma'!$A$7:$M$355,13,0)</f>
        <v>0.39930555555555552</v>
      </c>
      <c r="N30" s="126">
        <f>VLOOKUP($A30,'Trofeo Tito Neri'!$A$6:$S$32,14,0)</f>
        <v>0.39930555555555552</v>
      </c>
      <c r="O30" s="127"/>
      <c r="P30" s="128">
        <v>40</v>
      </c>
      <c r="Q30" s="121" t="e">
        <f t="shared" si="1"/>
        <v>#N/A</v>
      </c>
      <c r="R30" s="41" t="e">
        <f t="shared" si="0"/>
        <v>#N/A</v>
      </c>
    </row>
    <row r="31" spans="1:20" ht="24.95" customHeight="1" x14ac:dyDescent="0.2">
      <c r="A31" s="121">
        <v>1</v>
      </c>
      <c r="B31" s="122">
        <f>VLOOKUP($A31,Anagrafica!$A$6:$AF$353,2,0)</f>
        <v>1</v>
      </c>
      <c r="C31" s="121" t="str">
        <f>VLOOKUP($A31,Anagrafica!$A$6:$AF$353,3,0)</f>
        <v>1G</v>
      </c>
      <c r="D31" s="129" t="str">
        <f>VLOOKUP($A31,Anagrafica!$A$6:$AF$353,4,0)</f>
        <v>Papi Alessio</v>
      </c>
      <c r="E31" s="123" t="str">
        <f>VLOOKUP($A31,Anagrafica!$A$6:$AF$353,6,0)</f>
        <v>A.s.d. Team Falaschi</v>
      </c>
      <c r="F31" s="121" t="str">
        <f>VLOOKUP($A31,Anagrafica!$A$6:$AF$353,5,0)</f>
        <v>Uisp</v>
      </c>
      <c r="G31" s="121" t="str">
        <f>VLOOKUP($A31,Anagrafica!$A$6:$AF$353,16,0)</f>
        <v>1R</v>
      </c>
      <c r="H31" s="123" t="str">
        <f>VLOOKUP($A31,Anagrafica!$A$6:$AF$353,17,0)</f>
        <v>Bianchi davide</v>
      </c>
      <c r="I31" s="123" t="str">
        <f>VLOOKUP($A31,Anagrafica!$A$6:$AF$353,19,0)</f>
        <v>A.s.d. Team Falaschi</v>
      </c>
      <c r="J31" s="121" t="str">
        <f>VLOOKUP($A31,Anagrafica!$A$6:$AF$353,18,0)</f>
        <v>Uisp</v>
      </c>
      <c r="K31" s="124" t="str">
        <f>VLOOKUP($A31,Anagrafica!$A$6:$AF$353,31,0)</f>
        <v>F1</v>
      </c>
      <c r="L31" s="124" t="str">
        <f>VLOOKUP($A31,Anagrafica!$A$6:$AF$353,32,0)</f>
        <v>BDC</v>
      </c>
      <c r="M31" s="125">
        <f>VLOOKUP($A31,'Lista Partenti_Firma'!$A$7:$M$355,13,0)</f>
        <v>0.375</v>
      </c>
      <c r="N31" s="126">
        <f>VLOOKUP($A31,'Trofeo Tito Neri'!$A$6:$S$32,14,0)</f>
        <v>0.375</v>
      </c>
      <c r="O31" s="127"/>
      <c r="P31" s="128">
        <v>40</v>
      </c>
      <c r="Q31" s="121" t="e">
        <f t="shared" si="1"/>
        <v>#N/A</v>
      </c>
      <c r="R31" s="41" t="e">
        <f t="shared" si="0"/>
        <v>#N/A</v>
      </c>
    </row>
    <row r="32" spans="1:20" ht="24.95" customHeight="1" x14ac:dyDescent="0.2">
      <c r="A32" s="121">
        <v>18</v>
      </c>
      <c r="B32" s="122">
        <f>VLOOKUP($A32,Anagrafica!$A$6:$AF$353,2,0)</f>
        <v>18</v>
      </c>
      <c r="C32" s="121" t="str">
        <f>VLOOKUP($A32,Anagrafica!$A$6:$AF$353,3,0)</f>
        <v>18G</v>
      </c>
      <c r="D32" s="129" t="str">
        <f>VLOOKUP($A32,Anagrafica!$A$6:$AF$353,4,0)</f>
        <v>Greco Stefano</v>
      </c>
      <c r="E32" s="123" t="str">
        <f>VLOOKUP($A32,Anagrafica!$A$6:$AF$353,6,0)</f>
        <v>Gruppo Crosa Bike</v>
      </c>
      <c r="F32" s="121" t="str">
        <f>VLOOKUP($A32,Anagrafica!$A$6:$AF$353,5,0)</f>
        <v>Uisp</v>
      </c>
      <c r="G32" s="121" t="str">
        <f>VLOOKUP($A32,Anagrafica!$A$6:$AF$353,16,0)</f>
        <v>18R</v>
      </c>
      <c r="H32" s="123" t="str">
        <f>VLOOKUP($A32,Anagrafica!$A$6:$AF$353,17,0)</f>
        <v>Oliviero Lorenzi</v>
      </c>
      <c r="I32" s="123" t="str">
        <f>VLOOKUP($A32,Anagrafica!$A$6:$AF$353,19,0)</f>
        <v>Gruppo Crosa Bike</v>
      </c>
      <c r="J32" s="121" t="str">
        <f>VLOOKUP($A32,Anagrafica!$A$6:$AF$353,18,0)</f>
        <v>Uisp</v>
      </c>
      <c r="K32" s="124" t="str">
        <f>VLOOKUP($A32,Anagrafica!$A$6:$AF$353,31,0)</f>
        <v>F4</v>
      </c>
      <c r="L32" s="124" t="str">
        <f>VLOOKUP($A32,Anagrafica!$A$6:$AF$353,32,0)</f>
        <v>TT</v>
      </c>
      <c r="M32" s="125">
        <f>VLOOKUP($A32,'Lista Partenti_Firma'!$A$7:$M$355,13,0)</f>
        <v>0.43055555555555558</v>
      </c>
      <c r="N32" s="126">
        <f>VLOOKUP($A32,'Trofeo Tito Neri'!$A$6:$S$32,14,0)</f>
        <v>0.43055555555555558</v>
      </c>
      <c r="O32" s="127"/>
      <c r="P32" s="128">
        <v>40</v>
      </c>
      <c r="Q32" s="121" t="e">
        <f t="shared" si="1"/>
        <v>#N/A</v>
      </c>
      <c r="R32" s="41" t="e">
        <f t="shared" si="0"/>
        <v>#N/A</v>
      </c>
    </row>
    <row r="33" spans="1:18" ht="24.95" customHeight="1" x14ac:dyDescent="0.2">
      <c r="A33" s="121">
        <v>20</v>
      </c>
      <c r="B33" s="122">
        <f>VLOOKUP($A33,Anagrafica!$A$6:$AF$353,2,0)</f>
        <v>20</v>
      </c>
      <c r="C33" s="121" t="str">
        <f>VLOOKUP($A33,Anagrafica!$A$6:$AF$353,3,0)</f>
        <v>20G</v>
      </c>
      <c r="D33" s="129" t="str">
        <f>VLOOKUP($A33,Anagrafica!$A$6:$AF$353,4,0)</f>
        <v>Ruggeri Federica</v>
      </c>
      <c r="E33" s="123" t="str">
        <f>VLOOKUP($A33,Anagrafica!$A$6:$AF$353,6,0)</f>
        <v>A.s.d. G.S. Sportissimo</v>
      </c>
      <c r="F33" s="121" t="str">
        <f>VLOOKUP($A33,Anagrafica!$A$6:$AF$353,5,0)</f>
        <v>Acsi</v>
      </c>
      <c r="G33" s="121" t="str">
        <f>VLOOKUP($A33,Anagrafica!$A$6:$AF$353,16,0)</f>
        <v>20R</v>
      </c>
      <c r="H33" s="123" t="str">
        <f>VLOOKUP($A33,Anagrafica!$A$6:$AF$353,17,0)</f>
        <v>Mai Maurizio</v>
      </c>
      <c r="I33" s="123" t="str">
        <f>VLOOKUP($A33,Anagrafica!$A$6:$AF$353,19,0)</f>
        <v>Ssd Team Stecchetti-Jollywear s.r.l.</v>
      </c>
      <c r="J33" s="121" t="str">
        <f>VLOOKUP($A33,Anagrafica!$A$6:$AF$353,18,0)</f>
        <v>Acsi</v>
      </c>
      <c r="K33" s="124" t="str">
        <f>VLOOKUP($A33,Anagrafica!$A$6:$AF$353,31,0)</f>
        <v>Lei &amp; Lui</v>
      </c>
      <c r="L33" s="124" t="str">
        <f>VLOOKUP($A33,Anagrafica!$A$6:$AF$353,32,0)</f>
        <v>TT</v>
      </c>
      <c r="M33" s="125">
        <f>VLOOKUP($A33,'Lista Partenti_Firma'!$A$7:$M$355,13,0)</f>
        <v>0.4416666666666666</v>
      </c>
      <c r="N33" s="126">
        <f>VLOOKUP($A33,'Trofeo Tito Neri'!$A$6:$S$32,14,0)</f>
        <v>0.4416666666666666</v>
      </c>
      <c r="O33" s="127"/>
      <c r="P33" s="128">
        <v>40</v>
      </c>
      <c r="Q33" s="121" t="e">
        <f t="shared" si="1"/>
        <v>#N/A</v>
      </c>
      <c r="R33" s="41" t="e">
        <f t="shared" si="0"/>
        <v>#N/A</v>
      </c>
    </row>
    <row r="34" spans="1:18" ht="24.95" customHeight="1" x14ac:dyDescent="0.2">
      <c r="A34" s="121">
        <v>9</v>
      </c>
      <c r="B34" s="122">
        <f>VLOOKUP($A34,Anagrafica!$A$6:$AF$353,2,0)</f>
        <v>9</v>
      </c>
      <c r="C34" s="121" t="str">
        <f>VLOOKUP($A34,Anagrafica!$A$6:$AF$353,3,0)</f>
        <v>9G</v>
      </c>
      <c r="D34" s="129" t="str">
        <f>VLOOKUP($A34,Anagrafica!$A$6:$AF$353,4,0)</f>
        <v xml:space="preserve">Trosino Franco </v>
      </c>
      <c r="E34" s="123" t="str">
        <f>VLOOKUP($A34,Anagrafica!$A$6:$AF$353,6,0)</f>
        <v xml:space="preserve">Bicisport Sanguinetti </v>
      </c>
      <c r="F34" s="121" t="str">
        <f>VLOOKUP($A34,Anagrafica!$A$6:$AF$353,5,0)</f>
        <v>Uisp</v>
      </c>
      <c r="G34" s="121" t="str">
        <f>VLOOKUP($A34,Anagrafica!$A$6:$AF$353,16,0)</f>
        <v>9R</v>
      </c>
      <c r="H34" s="123" t="str">
        <f>VLOOKUP($A34,Anagrafica!$A$6:$AF$353,17,0)</f>
        <v>Trosino Mirko</v>
      </c>
      <c r="I34" s="123" t="str">
        <f>VLOOKUP($A34,Anagrafica!$A$6:$AF$353,19,0)</f>
        <v xml:space="preserve">Bicisport Sanguinetti </v>
      </c>
      <c r="J34" s="121" t="str">
        <f>VLOOKUP($A34,Anagrafica!$A$6:$AF$353,18,0)</f>
        <v>Uisp</v>
      </c>
      <c r="K34" s="124" t="str">
        <f>VLOOKUP($A34,Anagrafica!$A$6:$AF$353,31,0)</f>
        <v>F2</v>
      </c>
      <c r="L34" s="124" t="str">
        <f>VLOOKUP($A34,Anagrafica!$A$6:$AF$353,32,0)</f>
        <v>BDC</v>
      </c>
      <c r="M34" s="125">
        <f>VLOOKUP($A34,'Lista Partenti_Firma'!$A$7:$M$355,13,0)</f>
        <v>0.40347222222222218</v>
      </c>
      <c r="N34" s="126">
        <f>VLOOKUP($A34,'Trofeo Tito Neri'!$A$6:$S$32,14,0)</f>
        <v>0.40347222222222218</v>
      </c>
      <c r="O34" s="127"/>
      <c r="P34" s="128">
        <v>40</v>
      </c>
      <c r="Q34" s="121" t="e">
        <f t="shared" si="1"/>
        <v>#N/A</v>
      </c>
      <c r="R34" s="41" t="e">
        <f t="shared" si="0"/>
        <v>#N/A</v>
      </c>
    </row>
    <row r="35" spans="1:18" ht="24.95" customHeight="1" x14ac:dyDescent="0.2">
      <c r="A35" s="121">
        <v>29</v>
      </c>
      <c r="B35" s="122" t="e">
        <f>VLOOKUP($A35,Anagrafica!$A$6:$AF$353,2,0)</f>
        <v>#N/A</v>
      </c>
      <c r="C35" s="121" t="e">
        <f>VLOOKUP($A35,Anagrafica!$A$6:$AF$353,3,0)</f>
        <v>#N/A</v>
      </c>
      <c r="D35" s="129" t="e">
        <f>VLOOKUP($A35,Anagrafica!$A$6:$AF$353,4,0)</f>
        <v>#N/A</v>
      </c>
      <c r="E35" s="123" t="e">
        <f>VLOOKUP($A35,Anagrafica!$A$6:$AF$353,6,0)</f>
        <v>#N/A</v>
      </c>
      <c r="F35" s="121" t="e">
        <f>VLOOKUP($A35,Anagrafica!$A$6:$AF$353,5,0)</f>
        <v>#N/A</v>
      </c>
      <c r="G35" s="121" t="e">
        <f>VLOOKUP($A35,Anagrafica!$A$6:$AF$353,16,0)</f>
        <v>#N/A</v>
      </c>
      <c r="H35" s="123" t="e">
        <f>VLOOKUP($A35,Anagrafica!$A$6:$AF$353,17,0)</f>
        <v>#N/A</v>
      </c>
      <c r="I35" s="123" t="e">
        <f>VLOOKUP($A35,Anagrafica!$A$6:$AF$353,19,0)</f>
        <v>#N/A</v>
      </c>
      <c r="J35" s="121" t="e">
        <f>VLOOKUP($A35,Anagrafica!$A$6:$AF$353,18,0)</f>
        <v>#N/A</v>
      </c>
      <c r="K35" s="124" t="e">
        <f>VLOOKUP($A35,Anagrafica!$A$6:$AF$353,31,0)</f>
        <v>#N/A</v>
      </c>
      <c r="L35" s="124" t="e">
        <f>VLOOKUP($A35,Anagrafica!$A$6:$AF$353,32,0)</f>
        <v>#N/A</v>
      </c>
      <c r="M35" s="125" t="e">
        <f>VLOOKUP($A35,'Lista Partenti_Firma'!$A$7:$M$355,13,0)</f>
        <v>#N/A</v>
      </c>
      <c r="N35" s="126" t="e">
        <f>VLOOKUP($A35,'Trofeo Tito Neri'!$A$6:$S$32,14,0)</f>
        <v>#N/A</v>
      </c>
      <c r="O35" s="127"/>
      <c r="P35" s="128">
        <v>40</v>
      </c>
      <c r="Q35" s="121" t="e">
        <f t="shared" si="1"/>
        <v>#N/A</v>
      </c>
      <c r="R35" s="41" t="e">
        <f t="shared" si="0"/>
        <v>#N/A</v>
      </c>
    </row>
    <row r="36" spans="1:18" ht="24.95" customHeight="1" x14ac:dyDescent="0.2">
      <c r="A36" s="121">
        <v>26</v>
      </c>
      <c r="B36" s="122">
        <f>VLOOKUP($A36,Anagrafica!$A$6:$AF$353,2,0)</f>
        <v>26</v>
      </c>
      <c r="C36" s="121" t="str">
        <f>VLOOKUP($A36,Anagrafica!$A$6:$AF$353,3,0)</f>
        <v>26G</v>
      </c>
      <c r="D36" s="129" t="str">
        <f>VLOOKUP($A36,Anagrafica!$A$6:$AF$353,4,0)</f>
        <v>Graffeo Valeria</v>
      </c>
      <c r="E36" s="123" t="str">
        <f>VLOOKUP($A36,Anagrafica!$A$6:$AF$353,6,0)</f>
        <v xml:space="preserve"> La Belle Equipe</v>
      </c>
      <c r="F36" s="121" t="str">
        <f>VLOOKUP($A36,Anagrafica!$A$6:$AF$353,5,0)</f>
        <v>Uisp</v>
      </c>
      <c r="G36" s="121" t="str">
        <f>VLOOKUP($A36,Anagrafica!$A$6:$AF$353,16,0)</f>
        <v>26R</v>
      </c>
      <c r="H36" s="123" t="str">
        <f>VLOOKUP($A36,Anagrafica!$A$6:$AF$353,17,0)</f>
        <v>Lari Alessandra</v>
      </c>
      <c r="I36" s="123" t="str">
        <f>VLOOKUP($A36,Anagrafica!$A$6:$AF$353,19,0)</f>
        <v>Bicisport Sanguinetti</v>
      </c>
      <c r="J36" s="121" t="str">
        <f>VLOOKUP($A36,Anagrafica!$A$6:$AF$353,18,0)</f>
        <v>Uisp</v>
      </c>
      <c r="K36" s="124" t="str">
        <f>VLOOKUP($A36,Anagrafica!$A$6:$AF$353,31,0)</f>
        <v>Donna</v>
      </c>
      <c r="L36" s="124" t="str">
        <f>VLOOKUP($A36,Anagrafica!$A$6:$AF$353,32,0)</f>
        <v>TT</v>
      </c>
      <c r="M36" s="125">
        <f>VLOOKUP($A36,'Lista Partenti_Firma'!$A$7:$M$355,13,0)</f>
        <v>0.46041666666666659</v>
      </c>
      <c r="N36" s="126">
        <f>VLOOKUP($A36,'Trofeo Tito Neri'!$A$6:$S$32,14,0)</f>
        <v>0.46041666666666659</v>
      </c>
      <c r="O36" s="127"/>
      <c r="P36" s="128">
        <v>40</v>
      </c>
      <c r="Q36" s="121" t="e">
        <f t="shared" si="1"/>
        <v>#N/A</v>
      </c>
      <c r="R36" s="41" t="e">
        <f t="shared" si="0"/>
        <v>#N/A</v>
      </c>
    </row>
    <row r="37" spans="1:18" ht="24.95" customHeight="1" x14ac:dyDescent="0.2">
      <c r="A37" s="121">
        <v>22</v>
      </c>
      <c r="B37" s="122">
        <f>VLOOKUP($A37,Anagrafica!$A$6:$AF$353,2,0)</f>
        <v>22</v>
      </c>
      <c r="C37" s="121" t="str">
        <f>VLOOKUP($A37,Anagrafica!$A$6:$AF$353,3,0)</f>
        <v>22G</v>
      </c>
      <c r="D37" s="129" t="str">
        <f>VLOOKUP($A37,Anagrafica!$A$6:$AF$353,4,0)</f>
        <v>Rosati Ilaria</v>
      </c>
      <c r="E37" s="123" t="str">
        <f>VLOOKUP($A37,Anagrafica!$A$6:$AF$353,6,0)</f>
        <v>Cicloteam San Ginese</v>
      </c>
      <c r="F37" s="121" t="str">
        <f>VLOOKUP($A37,Anagrafica!$A$6:$AF$353,5,0)</f>
        <v>Uisp</v>
      </c>
      <c r="G37" s="121" t="str">
        <f>VLOOKUP($A37,Anagrafica!$A$6:$AF$353,16,0)</f>
        <v>22R</v>
      </c>
      <c r="H37" s="123" t="str">
        <f>VLOOKUP($A37,Anagrafica!$A$6:$AF$353,17,0)</f>
        <v>Grillo Luigi Loris</v>
      </c>
      <c r="I37" s="123" t="str">
        <f>VLOOKUP($A37,Anagrafica!$A$6:$AF$353,19,0)</f>
        <v>Mugello Toscana Bike a.s.d.</v>
      </c>
      <c r="J37" s="121" t="str">
        <f>VLOOKUP($A37,Anagrafica!$A$6:$AF$353,18,0)</f>
        <v>Uisp</v>
      </c>
      <c r="K37" s="124" t="str">
        <f>VLOOKUP($A37,Anagrafica!$A$6:$AF$353,31,0)</f>
        <v>Lei &amp; Lui</v>
      </c>
      <c r="L37" s="124" t="str">
        <f>VLOOKUP($A37,Anagrafica!$A$6:$AF$353,32,0)</f>
        <v>BDC</v>
      </c>
      <c r="M37" s="125">
        <f>VLOOKUP($A37,'Lista Partenti_Firma'!$A$7:$M$355,13,0)</f>
        <v>0.44583333333333325</v>
      </c>
      <c r="N37" s="126">
        <f>VLOOKUP($A37,'Trofeo Tito Neri'!$A$6:$S$32,14,0)</f>
        <v>0.44583333333333325</v>
      </c>
      <c r="O37" s="127"/>
      <c r="P37" s="128">
        <v>40</v>
      </c>
      <c r="Q37" s="121" t="e">
        <f t="shared" si="1"/>
        <v>#N/A</v>
      </c>
      <c r="R37" s="41" t="e">
        <f t="shared" si="0"/>
        <v>#N/A</v>
      </c>
    </row>
    <row r="38" spans="1:18" ht="24.95" customHeight="1" x14ac:dyDescent="0.2">
      <c r="A38" s="121">
        <v>15</v>
      </c>
      <c r="B38" s="122">
        <f>VLOOKUP($A38,Anagrafica!$A$6:$AF$353,2,0)</f>
        <v>15</v>
      </c>
      <c r="C38" s="121" t="str">
        <f>VLOOKUP($A38,Anagrafica!$A$6:$AF$353,3,0)</f>
        <v>15G</v>
      </c>
      <c r="D38" s="129" t="str">
        <f>VLOOKUP($A38,Anagrafica!$A$6:$AF$353,4,0)</f>
        <v>Masiani Nicola</v>
      </c>
      <c r="E38" s="123" t="str">
        <f>VLOOKUP($A38,Anagrafica!$A$6:$AF$353,6,0)</f>
        <v>Tredici Racing Club</v>
      </c>
      <c r="F38" s="121" t="str">
        <f>VLOOKUP($A38,Anagrafica!$A$6:$AF$353,5,0)</f>
        <v>Uisp</v>
      </c>
      <c r="G38" s="121" t="str">
        <f>VLOOKUP($A38,Anagrafica!$A$6:$AF$353,16,0)</f>
        <v>15R</v>
      </c>
      <c r="H38" s="123" t="str">
        <f>VLOOKUP($A38,Anagrafica!$A$6:$AF$353,17,0)</f>
        <v>Maggini Alessandro</v>
      </c>
      <c r="I38" s="123" t="str">
        <f>VLOOKUP($A38,Anagrafica!$A$6:$AF$353,19,0)</f>
        <v>Tredici Racing Club</v>
      </c>
      <c r="J38" s="121" t="str">
        <f>VLOOKUP($A38,Anagrafica!$A$6:$AF$353,18,0)</f>
        <v>Uisp</v>
      </c>
      <c r="K38" s="124" t="str">
        <f>VLOOKUP($A38,Anagrafica!$A$6:$AF$353,31,0)</f>
        <v>F3</v>
      </c>
      <c r="L38" s="124" t="str">
        <f>VLOOKUP($A38,Anagrafica!$A$6:$AF$353,32,0)</f>
        <v>TT</v>
      </c>
      <c r="M38" s="125">
        <f>VLOOKUP($A38,'Lista Partenti_Firma'!$A$7:$M$355,13,0)</f>
        <v>0.42430555555555549</v>
      </c>
      <c r="N38" s="126">
        <f>VLOOKUP($A38,'Trofeo Tito Neri'!$A$6:$S$32,14,0)</f>
        <v>0.42430555555555549</v>
      </c>
      <c r="O38" s="127"/>
      <c r="P38" s="128">
        <v>40</v>
      </c>
      <c r="Q38" s="121" t="e">
        <f t="shared" si="1"/>
        <v>#N/A</v>
      </c>
      <c r="R38" s="41" t="e">
        <f t="shared" si="0"/>
        <v>#N/A</v>
      </c>
    </row>
    <row r="39" spans="1:18" ht="24.95" customHeight="1" x14ac:dyDescent="0.2"/>
  </sheetData>
  <autoFilter ref="A5:Q38" xr:uid="{00000000-0009-0000-0000-00000F000000}">
    <sortState xmlns:xlrd2="http://schemas.microsoft.com/office/spreadsheetml/2017/richdata2" ref="A6:Q36">
      <sortCondition ref="Q6:Q36"/>
    </sortState>
  </autoFilter>
  <mergeCells count="1">
    <mergeCell ref="A4:Q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verticalDpi="4294967294" r:id="rId1"/>
  <headerFooter alignWithMargins="0">
    <oddFooter>Page &amp;P of &amp;N</oddFooter>
  </headerFooter>
  <colBreaks count="1" manualBreakCount="1">
    <brk id="17" max="39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79998168889431442"/>
  </sheetPr>
  <dimension ref="A1:T71"/>
  <sheetViews>
    <sheetView showGridLines="0" view="pageBreakPreview" topLeftCell="A32" zoomScale="40" zoomScaleNormal="55" zoomScaleSheetLayoutView="40" zoomScalePageLayoutView="70" workbookViewId="0">
      <selection activeCell="A64" sqref="A64:K66"/>
    </sheetView>
  </sheetViews>
  <sheetFormatPr defaultColWidth="9.140625" defaultRowHeight="12.75" x14ac:dyDescent="0.2"/>
  <cols>
    <col min="1" max="1" width="12.42578125" style="2" customWidth="1"/>
    <col min="2" max="2" width="11.28515625" style="2" bestFit="1" customWidth="1"/>
    <col min="3" max="3" width="13.42578125" style="2" customWidth="1"/>
    <col min="4" max="4" width="25.140625" style="2" customWidth="1"/>
    <col min="5" max="5" width="29" style="2" bestFit="1" customWidth="1"/>
    <col min="6" max="6" width="11.7109375" style="16" customWidth="1"/>
    <col min="7" max="7" width="14.140625" style="16" customWidth="1"/>
    <col min="8" max="8" width="26" style="2" bestFit="1" customWidth="1"/>
    <col min="9" max="9" width="30.5703125" style="1" bestFit="1" customWidth="1"/>
    <col min="10" max="10" width="12.5703125" style="16" bestFit="1" customWidth="1"/>
    <col min="11" max="11" width="11.7109375" style="16" customWidth="1"/>
    <col min="12" max="12" width="47.85546875" style="16" customWidth="1"/>
    <col min="13" max="13" width="15" style="71" customWidth="1"/>
    <col min="14" max="14" width="15" style="46" customWidth="1"/>
    <col min="15" max="16384" width="9.140625" style="2"/>
  </cols>
  <sheetData>
    <row r="1" spans="1:20" s="1" customFormat="1" ht="57" customHeight="1" x14ac:dyDescent="0.2">
      <c r="A1" s="2"/>
      <c r="B1" s="2"/>
      <c r="C1" s="2"/>
      <c r="D1" s="2"/>
      <c r="E1" s="2"/>
      <c r="F1" s="16"/>
      <c r="G1" s="16"/>
      <c r="H1" s="2"/>
      <c r="J1" s="16"/>
      <c r="K1" s="16"/>
      <c r="L1" s="16"/>
      <c r="M1" s="71"/>
      <c r="N1" s="46"/>
    </row>
    <row r="2" spans="1:20" ht="30" customHeight="1" x14ac:dyDescent="0.2"/>
    <row r="3" spans="1:20" ht="14.1" customHeight="1" x14ac:dyDescent="0.2"/>
    <row r="4" spans="1:20" ht="35.25" customHeight="1" x14ac:dyDescent="0.2">
      <c r="A4" s="275" t="s">
        <v>148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101"/>
      <c r="N4" s="101"/>
      <c r="O4" s="18"/>
      <c r="P4" s="18"/>
      <c r="Q4" s="18"/>
      <c r="R4" s="18"/>
      <c r="S4" s="18"/>
      <c r="T4" s="18"/>
    </row>
    <row r="5" spans="1:20" ht="35.2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8"/>
      <c r="P5" s="18"/>
      <c r="Q5" s="18"/>
      <c r="R5" s="18"/>
      <c r="S5" s="18"/>
      <c r="T5" s="18"/>
    </row>
    <row r="6" spans="1:20" ht="35.25" customHeight="1" x14ac:dyDescent="0.2">
      <c r="A6" s="99" t="s">
        <v>182</v>
      </c>
      <c r="B6" s="99"/>
      <c r="C6" s="99"/>
      <c r="D6" s="99"/>
      <c r="E6" s="99"/>
      <c r="F6" s="100"/>
      <c r="G6" s="100"/>
      <c r="H6" s="100"/>
      <c r="I6" s="100"/>
      <c r="J6" s="100"/>
      <c r="K6" s="100"/>
      <c r="L6" s="89"/>
      <c r="M6" s="97"/>
      <c r="N6" s="98"/>
      <c r="O6" s="18"/>
      <c r="P6" s="18"/>
      <c r="Q6" s="18"/>
      <c r="R6" s="18"/>
      <c r="S6" s="18"/>
      <c r="T6" s="18"/>
    </row>
    <row r="7" spans="1:20" ht="16.5" customHeight="1" x14ac:dyDescent="0.2">
      <c r="A7" s="63" t="s">
        <v>183</v>
      </c>
      <c r="B7" s="96"/>
      <c r="C7" s="96"/>
      <c r="D7" s="96"/>
      <c r="E7" s="96"/>
      <c r="F7" s="89"/>
      <c r="G7" s="89"/>
      <c r="H7" s="89"/>
      <c r="I7" s="89"/>
      <c r="J7" s="275"/>
      <c r="K7" s="275"/>
      <c r="L7" s="275"/>
      <c r="M7" s="97"/>
      <c r="N7" s="98"/>
      <c r="O7" s="18"/>
      <c r="P7" s="18"/>
      <c r="Q7" s="18"/>
      <c r="R7" s="18"/>
      <c r="S7" s="18"/>
      <c r="T7" s="18"/>
    </row>
    <row r="8" spans="1:20" ht="14.25" customHeight="1" x14ac:dyDescent="0.2">
      <c r="A8" s="58"/>
      <c r="B8" s="58"/>
      <c r="C8" s="58"/>
      <c r="D8" s="58"/>
      <c r="E8" s="58"/>
      <c r="F8" s="59"/>
      <c r="G8" s="59"/>
      <c r="H8" s="59"/>
      <c r="I8" s="59"/>
      <c r="J8" s="59"/>
      <c r="K8" s="59"/>
      <c r="L8" s="89"/>
      <c r="M8" s="97"/>
      <c r="N8" s="98"/>
      <c r="O8" s="18"/>
      <c r="P8" s="18"/>
      <c r="Q8" s="18"/>
      <c r="R8" s="18"/>
      <c r="S8" s="18"/>
      <c r="T8" s="18"/>
    </row>
    <row r="9" spans="1:20" s="184" customFormat="1" ht="27" customHeight="1" x14ac:dyDescent="0.25">
      <c r="A9" s="164" t="s">
        <v>40</v>
      </c>
      <c r="B9" s="164" t="s">
        <v>136</v>
      </c>
      <c r="C9" s="164" t="s">
        <v>41</v>
      </c>
      <c r="D9" s="164" t="s">
        <v>126</v>
      </c>
      <c r="E9" s="164" t="s">
        <v>35</v>
      </c>
      <c r="F9" s="165" t="s">
        <v>4</v>
      </c>
      <c r="G9" s="165" t="s">
        <v>41</v>
      </c>
      <c r="H9" s="164" t="s">
        <v>127</v>
      </c>
      <c r="I9" s="166" t="s">
        <v>35</v>
      </c>
      <c r="J9" s="165" t="s">
        <v>4</v>
      </c>
      <c r="K9" s="165" t="s">
        <v>36</v>
      </c>
      <c r="L9" s="165" t="s">
        <v>190</v>
      </c>
      <c r="M9" s="193"/>
      <c r="N9" s="194"/>
      <c r="O9" s="192"/>
      <c r="P9" s="192"/>
      <c r="Q9" s="192"/>
      <c r="R9" s="192"/>
      <c r="S9" s="192"/>
      <c r="T9" s="192"/>
    </row>
    <row r="10" spans="1:20" s="184" customFormat="1" ht="24.95" customHeight="1" x14ac:dyDescent="0.25">
      <c r="A10" s="121">
        <v>30</v>
      </c>
      <c r="B10" s="121" t="e">
        <f>VLOOKUP($A10,'Trofeo Tito Neri'!$A$6:$S$373,2,0)</f>
        <v>#N/A</v>
      </c>
      <c r="C10" s="121" t="e">
        <f>VLOOKUP($A10,'Trofeo Tito Neri'!$A$6:$S$373,3,0)</f>
        <v>#N/A</v>
      </c>
      <c r="D10" s="123" t="e">
        <f>VLOOKUP($A10,'Trofeo Tito Neri'!$A$6:$S$373,4,0)</f>
        <v>#N/A</v>
      </c>
      <c r="E10" s="123" t="e">
        <f>VLOOKUP($A10,'Trofeo Tito Neri'!$A$6:$S$373,5,0)</f>
        <v>#N/A</v>
      </c>
      <c r="F10" s="121" t="e">
        <f>VLOOKUP($A10,'Trofeo Tito Neri'!$A$6:$S$373,6,0)</f>
        <v>#N/A</v>
      </c>
      <c r="G10" s="121" t="e">
        <f>VLOOKUP($A10,'Trofeo Tito Neri'!$A$6:$S$373,7,0)</f>
        <v>#N/A</v>
      </c>
      <c r="H10" s="123" t="e">
        <f>VLOOKUP($A10,'Trofeo Tito Neri'!$A$6:$S$373,8,0)</f>
        <v>#N/A</v>
      </c>
      <c r="I10" s="123" t="e">
        <f>VLOOKUP($A10,'Trofeo Tito Neri'!$A$6:$S$373,9,0)</f>
        <v>#N/A</v>
      </c>
      <c r="J10" s="121" t="e">
        <f>VLOOKUP($A10,'Trofeo Tito Neri'!$A$6:$S$373,10,0)</f>
        <v>#N/A</v>
      </c>
      <c r="K10" s="124" t="e">
        <f>VLOOKUP($A10,'Trofeo Tito Neri'!$A$6:$S$373,11,0)</f>
        <v>#N/A</v>
      </c>
      <c r="L10" s="165" t="s">
        <v>200</v>
      </c>
      <c r="M10" s="195"/>
      <c r="N10" s="179"/>
    </row>
    <row r="11" spans="1:20" s="184" customFormat="1" ht="24.95" customHeight="1" x14ac:dyDescent="0.25">
      <c r="A11" s="121">
        <v>32</v>
      </c>
      <c r="B11" s="121">
        <v>7</v>
      </c>
      <c r="C11" s="121">
        <v>117</v>
      </c>
      <c r="D11" s="123" t="s">
        <v>154</v>
      </c>
      <c r="E11" s="123" t="s">
        <v>171</v>
      </c>
      <c r="F11" s="121" t="s">
        <v>11</v>
      </c>
      <c r="G11" s="121">
        <v>117</v>
      </c>
      <c r="H11" s="123" t="s">
        <v>155</v>
      </c>
      <c r="I11" s="123" t="s">
        <v>173</v>
      </c>
      <c r="J11" s="121" t="s">
        <v>11</v>
      </c>
      <c r="K11" s="124" t="s">
        <v>23</v>
      </c>
      <c r="L11" s="165"/>
      <c r="M11" s="195"/>
      <c r="N11" s="179"/>
    </row>
    <row r="12" spans="1:20" s="184" customFormat="1" ht="24.95" customHeight="1" x14ac:dyDescent="0.25">
      <c r="A12" s="121">
        <v>4</v>
      </c>
      <c r="B12" s="121">
        <f>VLOOKUP($A12,'Trofeo Tito Neri'!$A$6:$S$373,2,0)</f>
        <v>4</v>
      </c>
      <c r="C12" s="121">
        <f>VLOOKUP($A12,'Trofeo Tito Neri'!$A$6:$S$373,3,0)</f>
        <v>7</v>
      </c>
      <c r="D12" s="123" t="str">
        <f>VLOOKUP($A12,'Trofeo Tito Neri'!$A$6:$S$373,4,0)</f>
        <v>4G</v>
      </c>
      <c r="E12" s="123" t="str">
        <f>VLOOKUP($A12,'Trofeo Tito Neri'!$A$6:$S$373,5,0)</f>
        <v>Fallavena Valerio</v>
      </c>
      <c r="F12" s="121" t="str">
        <f>VLOOKUP($A12,'Trofeo Tito Neri'!$A$6:$S$373,6,0)</f>
        <v>Team VF Group</v>
      </c>
      <c r="G12" s="121" t="str">
        <f>VLOOKUP($A12,'Trofeo Tito Neri'!$A$6:$S$373,7,0)</f>
        <v>Uisp</v>
      </c>
      <c r="H12" s="123" t="str">
        <f>VLOOKUP($A12,'Trofeo Tito Neri'!$A$6:$S$373,8,0)</f>
        <v>4R</v>
      </c>
      <c r="I12" s="123" t="str">
        <f>VLOOKUP($A12,'Trofeo Tito Neri'!$A$6:$S$373,9,0)</f>
        <v>Fucone Davide</v>
      </c>
      <c r="J12" s="121" t="str">
        <f>VLOOKUP($A12,'Trofeo Tito Neri'!$A$6:$S$373,10,0)</f>
        <v>Team Mentecorpo Cicli Drigani</v>
      </c>
      <c r="K12" s="124" t="str">
        <f>VLOOKUP($A12,'Trofeo Tito Neri'!$A$6:$S$373,11,0)</f>
        <v>Fci</v>
      </c>
      <c r="L12" s="165"/>
      <c r="M12" s="195"/>
      <c r="N12" s="179"/>
    </row>
    <row r="13" spans="1:20" s="184" customFormat="1" ht="24.95" customHeight="1" x14ac:dyDescent="0.25">
      <c r="A13" s="121">
        <v>3</v>
      </c>
      <c r="B13" s="121">
        <f>VLOOKUP($A13,'Trofeo Tito Neri'!$A$6:$S$373,2,0)</f>
        <v>3</v>
      </c>
      <c r="C13" s="121">
        <f>VLOOKUP($A13,'Trofeo Tito Neri'!$A$6:$S$373,3,0)</f>
        <v>1</v>
      </c>
      <c r="D13" s="123" t="str">
        <f>VLOOKUP($A13,'Trofeo Tito Neri'!$A$6:$S$373,4,0)</f>
        <v>3G</v>
      </c>
      <c r="E13" s="123" t="str">
        <f>VLOOKUP($A13,'Trofeo Tito Neri'!$A$6:$S$373,5,0)</f>
        <v>Cipolletta Francesco</v>
      </c>
      <c r="F13" s="121" t="str">
        <f>VLOOKUP($A13,'Trofeo Tito Neri'!$A$6:$S$373,6,0)</f>
        <v>Promotech mg k vis</v>
      </c>
      <c r="G13" s="121" t="str">
        <f>VLOOKUP($A13,'Trofeo Tito Neri'!$A$6:$S$373,7,0)</f>
        <v>Fci</v>
      </c>
      <c r="H13" s="123" t="str">
        <f>VLOOKUP($A13,'Trofeo Tito Neri'!$A$6:$S$373,8,0)</f>
        <v>3R</v>
      </c>
      <c r="I13" s="123" t="str">
        <f>VLOOKUP($A13,'Trofeo Tito Neri'!$A$6:$S$373,9,0)</f>
        <v>Demiri Mikel</v>
      </c>
      <c r="J13" s="121" t="str">
        <f>VLOOKUP($A13,'Trofeo Tito Neri'!$A$6:$S$373,10,0)</f>
        <v>Promotech mg kvis</v>
      </c>
      <c r="K13" s="124" t="str">
        <f>VLOOKUP($A13,'Trofeo Tito Neri'!$A$6:$S$373,11,0)</f>
        <v>Fci</v>
      </c>
      <c r="L13" s="165"/>
      <c r="M13" s="195"/>
      <c r="N13" s="179"/>
    </row>
    <row r="14" spans="1:20" s="184" customFormat="1" ht="24.95" customHeight="1" x14ac:dyDescent="0.25">
      <c r="A14" s="121">
        <v>18</v>
      </c>
      <c r="B14" s="121">
        <f>VLOOKUP($A14,'Trofeo Tito Neri'!$A$6:$S$373,2,0)</f>
        <v>18</v>
      </c>
      <c r="C14" s="121">
        <f>VLOOKUP($A14,'Trofeo Tito Neri'!$A$6:$S$373,3,0)</f>
        <v>19</v>
      </c>
      <c r="D14" s="123" t="str">
        <f>VLOOKUP($A14,'Trofeo Tito Neri'!$A$6:$S$373,4,0)</f>
        <v>18G</v>
      </c>
      <c r="E14" s="123" t="str">
        <f>VLOOKUP($A14,'Trofeo Tito Neri'!$A$6:$S$373,5,0)</f>
        <v>Greco Stefano</v>
      </c>
      <c r="F14" s="121" t="str">
        <f>VLOOKUP($A14,'Trofeo Tito Neri'!$A$6:$S$373,6,0)</f>
        <v>Gruppo Crosa Bike</v>
      </c>
      <c r="G14" s="121" t="str">
        <f>VLOOKUP($A14,'Trofeo Tito Neri'!$A$6:$S$373,7,0)</f>
        <v>Uisp</v>
      </c>
      <c r="H14" s="123" t="str">
        <f>VLOOKUP($A14,'Trofeo Tito Neri'!$A$6:$S$373,8,0)</f>
        <v>18R</v>
      </c>
      <c r="I14" s="123" t="str">
        <f>VLOOKUP($A14,'Trofeo Tito Neri'!$A$6:$S$373,9,0)</f>
        <v>Oliviero Lorenzi</v>
      </c>
      <c r="J14" s="121" t="str">
        <f>VLOOKUP($A14,'Trofeo Tito Neri'!$A$6:$S$373,10,0)</f>
        <v>Gruppo Crosa Bike</v>
      </c>
      <c r="K14" s="124" t="str">
        <f>VLOOKUP($A14,'Trofeo Tito Neri'!$A$6:$S$373,11,0)</f>
        <v>Uisp</v>
      </c>
      <c r="L14" s="165"/>
      <c r="M14" s="195"/>
      <c r="N14" s="179"/>
    </row>
    <row r="15" spans="1:20" s="184" customFormat="1" ht="24.95" customHeight="1" x14ac:dyDescent="0.25">
      <c r="A15" s="121"/>
      <c r="B15" s="121"/>
      <c r="C15" s="121"/>
      <c r="D15" s="123"/>
      <c r="E15" s="123"/>
      <c r="F15" s="121"/>
      <c r="G15" s="121"/>
      <c r="H15" s="123"/>
      <c r="I15" s="123"/>
      <c r="J15" s="121"/>
      <c r="K15" s="124"/>
      <c r="L15" s="165"/>
      <c r="M15" s="195"/>
      <c r="N15" s="179"/>
    </row>
    <row r="17" spans="1:14" ht="20.25" x14ac:dyDescent="0.2">
      <c r="A17" s="99" t="s">
        <v>151</v>
      </c>
      <c r="B17" s="99"/>
      <c r="C17" s="99"/>
      <c r="D17" s="99"/>
      <c r="E17" s="99"/>
      <c r="F17" s="100"/>
      <c r="G17" s="100"/>
      <c r="H17" s="100"/>
      <c r="I17" s="100"/>
      <c r="J17" s="100"/>
      <c r="K17" s="100"/>
      <c r="L17" s="89"/>
    </row>
    <row r="18" spans="1:14" ht="20.25" x14ac:dyDescent="0.2">
      <c r="A18" s="63" t="s">
        <v>184</v>
      </c>
      <c r="B18" s="96"/>
      <c r="C18" s="96"/>
      <c r="D18" s="96"/>
      <c r="E18" s="96"/>
      <c r="F18" s="89"/>
      <c r="G18" s="89"/>
      <c r="H18" s="89"/>
      <c r="I18" s="89"/>
      <c r="J18" s="275"/>
      <c r="K18" s="275"/>
      <c r="L18" s="275"/>
    </row>
    <row r="19" spans="1:14" ht="20.25" x14ac:dyDescent="0.2">
      <c r="A19" s="58"/>
      <c r="B19" s="58"/>
      <c r="C19" s="58"/>
      <c r="D19" s="58"/>
      <c r="E19" s="58"/>
      <c r="F19" s="59"/>
      <c r="G19" s="59"/>
      <c r="H19" s="59"/>
      <c r="I19" s="59"/>
      <c r="J19" s="59"/>
      <c r="K19" s="59"/>
      <c r="L19" s="89"/>
    </row>
    <row r="20" spans="1:14" s="184" customFormat="1" ht="27" customHeight="1" x14ac:dyDescent="0.25">
      <c r="A20" s="164" t="s">
        <v>40</v>
      </c>
      <c r="B20" s="164" t="s">
        <v>136</v>
      </c>
      <c r="C20" s="164" t="s">
        <v>41</v>
      </c>
      <c r="D20" s="164" t="s">
        <v>126</v>
      </c>
      <c r="E20" s="164" t="s">
        <v>35</v>
      </c>
      <c r="F20" s="165" t="s">
        <v>4</v>
      </c>
      <c r="G20" s="165" t="s">
        <v>41</v>
      </c>
      <c r="H20" s="164" t="s">
        <v>127</v>
      </c>
      <c r="I20" s="166" t="s">
        <v>35</v>
      </c>
      <c r="J20" s="165" t="s">
        <v>4</v>
      </c>
      <c r="K20" s="165" t="s">
        <v>36</v>
      </c>
      <c r="L20" s="165" t="s">
        <v>190</v>
      </c>
      <c r="M20" s="186"/>
      <c r="N20" s="187"/>
    </row>
    <row r="21" spans="1:14" s="184" customFormat="1" ht="27" customHeight="1" x14ac:dyDescent="0.25">
      <c r="A21" s="121"/>
      <c r="B21" s="122"/>
      <c r="C21" s="121"/>
      <c r="D21" s="123"/>
      <c r="E21" s="123"/>
      <c r="F21" s="121"/>
      <c r="G21" s="121"/>
      <c r="H21" s="123"/>
      <c r="I21" s="123"/>
      <c r="J21" s="121"/>
      <c r="K21" s="124"/>
      <c r="L21" s="165" t="s">
        <v>201</v>
      </c>
      <c r="M21" s="186"/>
      <c r="N21" s="187"/>
    </row>
    <row r="23" spans="1:14" ht="20.25" x14ac:dyDescent="0.2">
      <c r="A23" s="99" t="s">
        <v>152</v>
      </c>
      <c r="B23" s="99"/>
      <c r="C23" s="99"/>
      <c r="D23" s="99"/>
      <c r="E23" s="99"/>
      <c r="F23" s="100"/>
      <c r="G23" s="100"/>
      <c r="H23" s="100"/>
      <c r="I23" s="100"/>
      <c r="J23" s="100"/>
      <c r="K23" s="100"/>
      <c r="L23" s="89"/>
    </row>
    <row r="24" spans="1:14" ht="20.25" x14ac:dyDescent="0.2">
      <c r="A24" s="63" t="s">
        <v>185</v>
      </c>
      <c r="B24" s="96"/>
      <c r="C24" s="96"/>
      <c r="D24" s="96"/>
      <c r="E24" s="96"/>
      <c r="F24" s="89"/>
      <c r="G24" s="89"/>
      <c r="H24" s="89"/>
      <c r="I24" s="89"/>
      <c r="J24" s="275"/>
      <c r="K24" s="275"/>
      <c r="L24" s="275"/>
    </row>
    <row r="25" spans="1:14" ht="20.25" x14ac:dyDescent="0.2">
      <c r="A25" s="58"/>
      <c r="B25" s="58"/>
      <c r="C25" s="58"/>
      <c r="D25" s="58"/>
      <c r="E25" s="58"/>
      <c r="F25" s="59"/>
      <c r="G25" s="59"/>
      <c r="H25" s="59"/>
      <c r="I25" s="59"/>
      <c r="J25" s="59"/>
      <c r="K25" s="59"/>
      <c r="L25" s="89"/>
    </row>
    <row r="26" spans="1:14" s="184" customFormat="1" ht="27" customHeight="1" x14ac:dyDescent="0.25">
      <c r="A26" s="164" t="s">
        <v>40</v>
      </c>
      <c r="B26" s="164" t="s">
        <v>136</v>
      </c>
      <c r="C26" s="164" t="s">
        <v>41</v>
      </c>
      <c r="D26" s="164" t="s">
        <v>126</v>
      </c>
      <c r="E26" s="164" t="s">
        <v>35</v>
      </c>
      <c r="F26" s="165" t="s">
        <v>4</v>
      </c>
      <c r="G26" s="165" t="s">
        <v>41</v>
      </c>
      <c r="H26" s="164" t="s">
        <v>127</v>
      </c>
      <c r="I26" s="166" t="s">
        <v>35</v>
      </c>
      <c r="J26" s="165" t="s">
        <v>4</v>
      </c>
      <c r="K26" s="165" t="s">
        <v>36</v>
      </c>
      <c r="L26" s="165" t="s">
        <v>190</v>
      </c>
      <c r="M26" s="186"/>
      <c r="N26" s="187"/>
    </row>
    <row r="27" spans="1:14" s="184" customFormat="1" ht="27" customHeight="1" x14ac:dyDescent="0.25">
      <c r="A27" s="121">
        <v>30</v>
      </c>
      <c r="B27" s="121" t="e">
        <f>VLOOKUP($A27,'Trofeo Tito Neri'!$A$6:$S$373,2,0)</f>
        <v>#N/A</v>
      </c>
      <c r="C27" s="121" t="e">
        <f>VLOOKUP($A27,'Trofeo Tito Neri'!$A$6:$S$373,3,0)</f>
        <v>#N/A</v>
      </c>
      <c r="D27" s="200" t="e">
        <f>VLOOKUP($A27,'Trofeo Tito Neri'!$A$6:$S$373,4,0)</f>
        <v>#N/A</v>
      </c>
      <c r="E27" s="123" t="e">
        <f>VLOOKUP($A27,'Trofeo Tito Neri'!$A$6:$S$373,5,0)</f>
        <v>#N/A</v>
      </c>
      <c r="F27" s="121" t="e">
        <f>VLOOKUP($A27,'Trofeo Tito Neri'!$A$6:$S$373,6,0)</f>
        <v>#N/A</v>
      </c>
      <c r="G27" s="121" t="e">
        <f>VLOOKUP($A27,'Trofeo Tito Neri'!$A$6:$S$373,7,0)</f>
        <v>#N/A</v>
      </c>
      <c r="H27" s="200" t="e">
        <f>VLOOKUP($A27,'Trofeo Tito Neri'!$A$6:$S$373,8,0)</f>
        <v>#N/A</v>
      </c>
      <c r="I27" s="123" t="e">
        <f>VLOOKUP($A27,'Trofeo Tito Neri'!$A$6:$S$373,9,0)</f>
        <v>#N/A</v>
      </c>
      <c r="J27" s="121" t="e">
        <f>VLOOKUP($A27,'Trofeo Tito Neri'!$A$6:$S$373,10,0)</f>
        <v>#N/A</v>
      </c>
      <c r="K27" s="124" t="e">
        <f>VLOOKUP($A27,'Trofeo Tito Neri'!$A$6:$S$373,11,0)</f>
        <v>#N/A</v>
      </c>
      <c r="L27" s="165"/>
      <c r="M27" s="186"/>
      <c r="N27" s="187"/>
    </row>
    <row r="28" spans="1:14" s="184" customFormat="1" ht="27" customHeight="1" x14ac:dyDescent="0.25">
      <c r="A28" s="121">
        <v>32</v>
      </c>
      <c r="B28" s="121" t="e">
        <f>VLOOKUP($A28,'Trofeo Tito Neri'!$A$6:$S$373,2,0)</f>
        <v>#N/A</v>
      </c>
      <c r="C28" s="121" t="e">
        <f>VLOOKUP($A28,'Trofeo Tito Neri'!$A$6:$S$373,3,0)</f>
        <v>#N/A</v>
      </c>
      <c r="D28" s="123" t="e">
        <f>VLOOKUP($A28,'Trofeo Tito Neri'!$A$6:$S$373,4,0)</f>
        <v>#N/A</v>
      </c>
      <c r="E28" s="123" t="e">
        <f>VLOOKUP($A28,'Trofeo Tito Neri'!$A$6:$S$373,5,0)</f>
        <v>#N/A</v>
      </c>
      <c r="F28" s="121" t="e">
        <f>VLOOKUP($A28,'Trofeo Tito Neri'!$A$6:$S$373,6,0)</f>
        <v>#N/A</v>
      </c>
      <c r="G28" s="121" t="e">
        <f>VLOOKUP($A28,'Trofeo Tito Neri'!$A$6:$S$373,7,0)</f>
        <v>#N/A</v>
      </c>
      <c r="H28" s="123" t="e">
        <f>VLOOKUP($A28,'Trofeo Tito Neri'!$A$6:$S$373,8,0)</f>
        <v>#N/A</v>
      </c>
      <c r="I28" s="123" t="e">
        <f>VLOOKUP($A28,'Trofeo Tito Neri'!$A$6:$S$373,9,0)</f>
        <v>#N/A</v>
      </c>
      <c r="J28" s="121" t="e">
        <f>VLOOKUP($A28,'Trofeo Tito Neri'!$A$6:$S$373,10,0)</f>
        <v>#N/A</v>
      </c>
      <c r="K28" s="124" t="e">
        <f>VLOOKUP($A28,'Trofeo Tito Neri'!$A$6:$S$373,11,0)</f>
        <v>#N/A</v>
      </c>
      <c r="L28" s="165"/>
      <c r="M28" s="186"/>
      <c r="N28" s="187"/>
    </row>
    <row r="29" spans="1:14" s="184" customFormat="1" ht="27" customHeight="1" x14ac:dyDescent="0.25">
      <c r="A29" s="121">
        <v>25</v>
      </c>
      <c r="B29" s="121">
        <f>VLOOKUP($A29,'Trofeo Tito Neri'!$A$6:$S$373,2,0)</f>
        <v>25</v>
      </c>
      <c r="C29" s="121">
        <f>VLOOKUP($A29,'Trofeo Tito Neri'!$A$6:$S$373,3,0)</f>
        <v>26</v>
      </c>
      <c r="D29" s="123" t="str">
        <f>VLOOKUP($A29,'Trofeo Tito Neri'!$A$6:$S$373,4,0)</f>
        <v>25G</v>
      </c>
      <c r="E29" s="123" t="str">
        <f>VLOOKUP($A29,'Trofeo Tito Neri'!$A$6:$S$373,5,0)</f>
        <v>De Palma Lucrezia</v>
      </c>
      <c r="F29" s="121" t="str">
        <f>VLOOKUP($A29,'Trofeo Tito Neri'!$A$6:$S$373,6,0)</f>
        <v>G.S.Carli Salviano a.s.d.</v>
      </c>
      <c r="G29" s="121" t="str">
        <f>VLOOKUP($A29,'Trofeo Tito Neri'!$A$6:$S$373,7,0)</f>
        <v>Fci</v>
      </c>
      <c r="H29" s="123" t="str">
        <f>VLOOKUP($A29,'Trofeo Tito Neri'!$A$6:$S$373,8,0)</f>
        <v>25R</v>
      </c>
      <c r="I29" s="123" t="str">
        <f>VLOOKUP($A29,'Trofeo Tito Neri'!$A$6:$S$373,9,0)</f>
        <v>Sbarra Susanna</v>
      </c>
      <c r="J29" s="121" t="str">
        <f>VLOOKUP($A29,'Trofeo Tito Neri'!$A$6:$S$373,10,0)</f>
        <v>G.S.Carli Salviano a.s.d.</v>
      </c>
      <c r="K29" s="124" t="str">
        <f>VLOOKUP($A29,'Trofeo Tito Neri'!$A$6:$S$373,11,0)</f>
        <v>Fci</v>
      </c>
      <c r="L29" s="165"/>
      <c r="M29" s="186"/>
      <c r="N29" s="187"/>
    </row>
    <row r="30" spans="1:14" s="184" customFormat="1" ht="27" customHeight="1" x14ac:dyDescent="0.25">
      <c r="A30" s="121">
        <v>3</v>
      </c>
      <c r="B30" s="121">
        <f>VLOOKUP($A30,'Trofeo Tito Neri'!$A$6:$S$373,2,0)</f>
        <v>3</v>
      </c>
      <c r="C30" s="121">
        <f>VLOOKUP($A30,'Trofeo Tito Neri'!$A$6:$S$373,3,0)</f>
        <v>1</v>
      </c>
      <c r="D30" s="123" t="str">
        <f>VLOOKUP($A30,'Trofeo Tito Neri'!$A$6:$S$373,4,0)</f>
        <v>3G</v>
      </c>
      <c r="E30" s="123" t="str">
        <f>VLOOKUP($A30,'Trofeo Tito Neri'!$A$6:$S$373,5,0)</f>
        <v>Cipolletta Francesco</v>
      </c>
      <c r="F30" s="121" t="str">
        <f>VLOOKUP($A30,'Trofeo Tito Neri'!$A$6:$S$373,6,0)</f>
        <v>Promotech mg k vis</v>
      </c>
      <c r="G30" s="121" t="str">
        <f>VLOOKUP($A30,'Trofeo Tito Neri'!$A$6:$S$373,7,0)</f>
        <v>Fci</v>
      </c>
      <c r="H30" s="123" t="str">
        <f>VLOOKUP($A30,'Trofeo Tito Neri'!$A$6:$S$373,8,0)</f>
        <v>3R</v>
      </c>
      <c r="I30" s="123" t="str">
        <f>VLOOKUP($A30,'Trofeo Tito Neri'!$A$6:$S$373,9,0)</f>
        <v>Demiri Mikel</v>
      </c>
      <c r="J30" s="121" t="str">
        <f>VLOOKUP($A30,'Trofeo Tito Neri'!$A$6:$S$373,10,0)</f>
        <v>Promotech mg kvis</v>
      </c>
      <c r="K30" s="124" t="str">
        <f>VLOOKUP($A30,'Trofeo Tito Neri'!$A$6:$S$373,11,0)</f>
        <v>Fci</v>
      </c>
      <c r="L30" s="165"/>
      <c r="M30" s="186"/>
      <c r="N30" s="187"/>
    </row>
    <row r="31" spans="1:14" s="184" customFormat="1" ht="27" customHeight="1" x14ac:dyDescent="0.25">
      <c r="A31" s="121">
        <v>18</v>
      </c>
      <c r="B31" s="121">
        <f>VLOOKUP($A31,'Trofeo Tito Neri'!$A$6:$S$373,2,0)</f>
        <v>18</v>
      </c>
      <c r="C31" s="121">
        <f>VLOOKUP($A31,'Trofeo Tito Neri'!$A$6:$S$373,3,0)</f>
        <v>19</v>
      </c>
      <c r="D31" s="123" t="str">
        <f>VLOOKUP($A31,'Trofeo Tito Neri'!$A$6:$S$373,4,0)</f>
        <v>18G</v>
      </c>
      <c r="E31" s="123" t="str">
        <f>VLOOKUP($A31,'Trofeo Tito Neri'!$A$6:$S$373,5,0)</f>
        <v>Greco Stefano</v>
      </c>
      <c r="F31" s="121" t="str">
        <f>VLOOKUP($A31,'Trofeo Tito Neri'!$A$6:$S$373,6,0)</f>
        <v>Gruppo Crosa Bike</v>
      </c>
      <c r="G31" s="121" t="str">
        <f>VLOOKUP($A31,'Trofeo Tito Neri'!$A$6:$S$373,7,0)</f>
        <v>Uisp</v>
      </c>
      <c r="H31" s="123" t="str">
        <f>VLOOKUP($A31,'Trofeo Tito Neri'!$A$6:$S$373,8,0)</f>
        <v>18R</v>
      </c>
      <c r="I31" s="123" t="str">
        <f>VLOOKUP($A31,'Trofeo Tito Neri'!$A$6:$S$373,9,0)</f>
        <v>Oliviero Lorenzi</v>
      </c>
      <c r="J31" s="121" t="str">
        <f>VLOOKUP($A31,'Trofeo Tito Neri'!$A$6:$S$373,10,0)</f>
        <v>Gruppo Crosa Bike</v>
      </c>
      <c r="K31" s="124" t="str">
        <f>VLOOKUP($A31,'Trofeo Tito Neri'!$A$6:$S$373,11,0)</f>
        <v>Uisp</v>
      </c>
      <c r="L31" s="165"/>
      <c r="M31" s="186"/>
      <c r="N31" s="187"/>
    </row>
    <row r="32" spans="1:14" s="184" customFormat="1" ht="27" customHeight="1" x14ac:dyDescent="0.25">
      <c r="A32" s="121"/>
      <c r="B32" s="121"/>
      <c r="C32" s="121"/>
      <c r="D32" s="201"/>
      <c r="E32" s="123"/>
      <c r="F32" s="121"/>
      <c r="G32" s="121"/>
      <c r="H32" s="124"/>
      <c r="I32" s="123"/>
      <c r="J32" s="121"/>
      <c r="K32" s="124" t="s">
        <v>21</v>
      </c>
      <c r="L32" s="165"/>
      <c r="M32" s="186"/>
      <c r="N32" s="187"/>
    </row>
    <row r="34" spans="1:14" ht="20.25" x14ac:dyDescent="0.2">
      <c r="A34" s="99" t="s">
        <v>186</v>
      </c>
      <c r="B34" s="99"/>
      <c r="C34" s="99"/>
      <c r="D34" s="99"/>
      <c r="E34" s="99"/>
      <c r="F34" s="100"/>
      <c r="G34" s="100"/>
      <c r="H34" s="100"/>
      <c r="I34" s="100"/>
      <c r="J34" s="100"/>
      <c r="K34" s="100"/>
      <c r="L34" s="89"/>
    </row>
    <row r="35" spans="1:14" ht="20.25" x14ac:dyDescent="0.2">
      <c r="A35" s="63" t="s">
        <v>187</v>
      </c>
      <c r="B35" s="96"/>
      <c r="C35" s="96"/>
      <c r="D35" s="96"/>
      <c r="E35" s="96"/>
      <c r="F35" s="89"/>
      <c r="G35" s="89"/>
      <c r="H35" s="89"/>
      <c r="I35" s="89"/>
      <c r="J35" s="275"/>
      <c r="K35" s="275"/>
      <c r="L35" s="275"/>
    </row>
    <row r="36" spans="1:14" ht="20.25" x14ac:dyDescent="0.2">
      <c r="A36" s="58"/>
      <c r="B36" s="58"/>
      <c r="C36" s="58"/>
      <c r="D36" s="58"/>
      <c r="E36" s="58"/>
      <c r="F36" s="59"/>
      <c r="G36" s="59"/>
      <c r="H36" s="59"/>
      <c r="I36" s="59"/>
      <c r="J36" s="59"/>
      <c r="K36" s="59"/>
      <c r="L36" s="89"/>
    </row>
    <row r="37" spans="1:14" s="184" customFormat="1" ht="27" customHeight="1" x14ac:dyDescent="0.25">
      <c r="A37" s="164" t="s">
        <v>40</v>
      </c>
      <c r="B37" s="164" t="s">
        <v>136</v>
      </c>
      <c r="C37" s="164" t="s">
        <v>41</v>
      </c>
      <c r="D37" s="164" t="s">
        <v>126</v>
      </c>
      <c r="E37" s="164" t="s">
        <v>35</v>
      </c>
      <c r="F37" s="165" t="s">
        <v>4</v>
      </c>
      <c r="G37" s="165" t="s">
        <v>41</v>
      </c>
      <c r="H37" s="164" t="s">
        <v>127</v>
      </c>
      <c r="I37" s="166" t="s">
        <v>35</v>
      </c>
      <c r="J37" s="165" t="s">
        <v>4</v>
      </c>
      <c r="K37" s="165" t="s">
        <v>36</v>
      </c>
      <c r="L37" s="165" t="s">
        <v>190</v>
      </c>
      <c r="M37" s="186"/>
      <c r="N37" s="187"/>
    </row>
    <row r="38" spans="1:14" s="184" customFormat="1" ht="27" customHeight="1" x14ac:dyDescent="0.25">
      <c r="A38" s="121"/>
      <c r="B38" s="121"/>
      <c r="C38" s="121"/>
      <c r="D38" s="196"/>
      <c r="E38" s="123"/>
      <c r="F38" s="121"/>
      <c r="G38" s="121"/>
      <c r="H38" s="197"/>
      <c r="I38" s="123"/>
      <c r="J38" s="121"/>
      <c r="K38" s="124"/>
      <c r="L38" s="165"/>
      <c r="M38" s="186"/>
      <c r="N38" s="187"/>
    </row>
    <row r="40" spans="1:14" ht="20.25" x14ac:dyDescent="0.2">
      <c r="A40" s="99" t="s">
        <v>188</v>
      </c>
      <c r="B40" s="99"/>
      <c r="C40" s="99"/>
      <c r="D40" s="99"/>
      <c r="E40" s="99"/>
      <c r="F40" s="100"/>
      <c r="G40" s="100"/>
      <c r="H40" s="100"/>
      <c r="I40" s="100"/>
      <c r="J40" s="100"/>
      <c r="K40" s="100"/>
      <c r="L40" s="89"/>
    </row>
    <row r="41" spans="1:14" ht="20.25" x14ac:dyDescent="0.2">
      <c r="A41" s="63" t="s">
        <v>189</v>
      </c>
      <c r="B41" s="96"/>
      <c r="C41" s="96"/>
      <c r="D41" s="96"/>
      <c r="E41" s="96"/>
      <c r="F41" s="89"/>
      <c r="G41" s="89"/>
      <c r="H41" s="89"/>
      <c r="I41" s="89"/>
      <c r="J41" s="275"/>
      <c r="K41" s="275"/>
      <c r="L41" s="275"/>
    </row>
    <row r="42" spans="1:14" ht="20.25" x14ac:dyDescent="0.2">
      <c r="A42" s="58"/>
      <c r="B42" s="58"/>
      <c r="C42" s="58"/>
      <c r="D42" s="58"/>
      <c r="E42" s="58"/>
      <c r="F42" s="59"/>
      <c r="G42" s="59"/>
      <c r="H42" s="59"/>
      <c r="I42" s="59"/>
      <c r="J42" s="59"/>
      <c r="K42" s="59"/>
      <c r="L42" s="89"/>
    </row>
    <row r="43" spans="1:14" s="184" customFormat="1" ht="27" customHeight="1" x14ac:dyDescent="0.25">
      <c r="A43" s="164" t="s">
        <v>40</v>
      </c>
      <c r="B43" s="164" t="s">
        <v>136</v>
      </c>
      <c r="C43" s="164" t="s">
        <v>41</v>
      </c>
      <c r="D43" s="164" t="s">
        <v>126</v>
      </c>
      <c r="E43" s="164" t="s">
        <v>35</v>
      </c>
      <c r="F43" s="165" t="s">
        <v>4</v>
      </c>
      <c r="G43" s="165" t="s">
        <v>41</v>
      </c>
      <c r="H43" s="164" t="s">
        <v>127</v>
      </c>
      <c r="I43" s="166" t="s">
        <v>35</v>
      </c>
      <c r="J43" s="165" t="s">
        <v>4</v>
      </c>
      <c r="K43" s="165" t="s">
        <v>36</v>
      </c>
      <c r="L43" s="165" t="s">
        <v>190</v>
      </c>
      <c r="M43" s="186"/>
      <c r="N43" s="187"/>
    </row>
    <row r="44" spans="1:14" s="184" customFormat="1" ht="27" customHeight="1" x14ac:dyDescent="0.25">
      <c r="A44" s="121">
        <v>30</v>
      </c>
      <c r="B44" s="121" t="e">
        <f>VLOOKUP($A44,'Trofeo Tito Neri'!$A$6:$S$373,2,0)</f>
        <v>#N/A</v>
      </c>
      <c r="C44" s="121" t="e">
        <f>VLOOKUP($A44,'Trofeo Tito Neri'!$A$6:$S$373,3,0)</f>
        <v>#N/A</v>
      </c>
      <c r="D44" s="129" t="e">
        <f>VLOOKUP($A44,'Trofeo Tito Neri'!$A$6:$S$373,4,0)</f>
        <v>#N/A</v>
      </c>
      <c r="E44" s="123" t="e">
        <f>VLOOKUP($A44,'Trofeo Tito Neri'!$A$6:$S$373,5,0)</f>
        <v>#N/A</v>
      </c>
      <c r="F44" s="121" t="e">
        <f>VLOOKUP($A44,'Trofeo Tito Neri'!$A$6:$S$373,6,0)</f>
        <v>#N/A</v>
      </c>
      <c r="G44" s="121" t="e">
        <f>VLOOKUP($A44,'Trofeo Tito Neri'!$A$6:$S$373,7,0)</f>
        <v>#N/A</v>
      </c>
      <c r="H44" s="129" t="e">
        <f>VLOOKUP($A44,'Trofeo Tito Neri'!$A$6:$S$373,8,0)</f>
        <v>#N/A</v>
      </c>
      <c r="I44" s="123" t="e">
        <f>VLOOKUP($A44,'Trofeo Tito Neri'!$A$6:$S$373,9,0)</f>
        <v>#N/A</v>
      </c>
      <c r="J44" s="121" t="e">
        <f>VLOOKUP($A44,'Trofeo Tito Neri'!$A$6:$S$373,10,0)</f>
        <v>#N/A</v>
      </c>
      <c r="K44" s="124" t="e">
        <f>VLOOKUP($A44,'Trofeo Tito Neri'!$A$6:$S$373,11,0)</f>
        <v>#N/A</v>
      </c>
      <c r="L44" s="165"/>
      <c r="M44" s="186"/>
      <c r="N44" s="187"/>
    </row>
    <row r="45" spans="1:14" s="184" customFormat="1" ht="27" customHeight="1" x14ac:dyDescent="0.25">
      <c r="A45" s="121">
        <v>19</v>
      </c>
      <c r="B45" s="121">
        <f>VLOOKUP($A45,'Trofeo Tito Neri'!$A$6:$S$373,2,0)</f>
        <v>19</v>
      </c>
      <c r="C45" s="121">
        <f>VLOOKUP($A45,'Trofeo Tito Neri'!$A$6:$S$373,3,0)</f>
        <v>14</v>
      </c>
      <c r="D45" s="129" t="str">
        <f>VLOOKUP($A45,'Trofeo Tito Neri'!$A$6:$S$373,4,0)</f>
        <v>19G</v>
      </c>
      <c r="E45" s="123" t="str">
        <f>VLOOKUP($A45,'Trofeo Tito Neri'!$A$6:$S$373,5,0)</f>
        <v>Banti Francesco</v>
      </c>
      <c r="F45" s="121" t="str">
        <f>VLOOKUP($A45,'Trofeo Tito Neri'!$A$6:$S$373,6,0)</f>
        <v>Team Zerosei</v>
      </c>
      <c r="G45" s="121" t="str">
        <f>VLOOKUP($A45,'Trofeo Tito Neri'!$A$6:$S$373,7,0)</f>
        <v>Uisp</v>
      </c>
      <c r="H45" s="129" t="str">
        <f>VLOOKUP($A45,'Trofeo Tito Neri'!$A$6:$S$373,8,0)</f>
        <v>19R</v>
      </c>
      <c r="I45" s="123" t="str">
        <f>VLOOKUP($A45,'Trofeo Tito Neri'!$A$6:$S$373,9,0)</f>
        <v>Sichi Kelly</v>
      </c>
      <c r="J45" s="121" t="str">
        <f>VLOOKUP($A45,'Trofeo Tito Neri'!$A$6:$S$373,10,0)</f>
        <v>Team Zerosei</v>
      </c>
      <c r="K45" s="124" t="str">
        <f>VLOOKUP($A45,'Trofeo Tito Neri'!$A$6:$S$373,11,0)</f>
        <v>Uisp</v>
      </c>
      <c r="L45" s="165"/>
      <c r="M45" s="186"/>
      <c r="N45" s="187"/>
    </row>
    <row r="46" spans="1:14" s="184" customFormat="1" ht="27" customHeight="1" x14ac:dyDescent="0.25">
      <c r="A46" s="121">
        <v>33</v>
      </c>
      <c r="B46" s="122" t="e">
        <f>VLOOKUP($A46,'Trofeo Tito Neri'!$A$6:$S$373,2,0)</f>
        <v>#N/A</v>
      </c>
      <c r="C46" s="121" t="e">
        <f>VLOOKUP($A46,'Trofeo Tito Neri'!$A$6:$S$373,3,0)</f>
        <v>#N/A</v>
      </c>
      <c r="D46" s="129" t="e">
        <f>VLOOKUP($A46,'Trofeo Tito Neri'!$A$6:$S$373,4,0)</f>
        <v>#N/A</v>
      </c>
      <c r="E46" s="129" t="e">
        <f>VLOOKUP($A46,'Trofeo Tito Neri'!$A$6:$S$373,5,0)</f>
        <v>#N/A</v>
      </c>
      <c r="F46" s="121" t="e">
        <f>VLOOKUP($A46,'Trofeo Tito Neri'!$A$6:$S$373,6,0)</f>
        <v>#N/A</v>
      </c>
      <c r="G46" s="121" t="e">
        <f>VLOOKUP($A46,'Trofeo Tito Neri'!$A$6:$S$373,7,0)</f>
        <v>#N/A</v>
      </c>
      <c r="H46" s="129" t="e">
        <f>VLOOKUP($A46,'Trofeo Tito Neri'!$A$6:$S$373,8,0)</f>
        <v>#N/A</v>
      </c>
      <c r="I46" s="123" t="e">
        <f>VLOOKUP($A46,'Trofeo Tito Neri'!$A$6:$S$373,9,0)</f>
        <v>#N/A</v>
      </c>
      <c r="J46" s="121" t="e">
        <f>VLOOKUP($A46,'Trofeo Tito Neri'!$A$6:$S$373,10,0)</f>
        <v>#N/A</v>
      </c>
      <c r="K46" s="124" t="e">
        <f>VLOOKUP($A46,'Trofeo Tito Neri'!$A$6:$S$373,11,0)</f>
        <v>#N/A</v>
      </c>
      <c r="L46" s="165"/>
      <c r="M46" s="186"/>
      <c r="N46" s="187"/>
    </row>
    <row r="48" spans="1:14" s="184" customFormat="1" ht="27" customHeight="1" x14ac:dyDescent="0.25">
      <c r="A48" s="164" t="s">
        <v>40</v>
      </c>
      <c r="B48" s="164" t="s">
        <v>136</v>
      </c>
      <c r="C48" s="164" t="s">
        <v>41</v>
      </c>
      <c r="D48" s="164" t="s">
        <v>126</v>
      </c>
      <c r="E48" s="164" t="s">
        <v>35</v>
      </c>
      <c r="F48" s="165" t="s">
        <v>4</v>
      </c>
      <c r="G48" s="165" t="s">
        <v>41</v>
      </c>
      <c r="H48" s="164" t="s">
        <v>127</v>
      </c>
      <c r="I48" s="166" t="s">
        <v>35</v>
      </c>
      <c r="J48" s="165" t="s">
        <v>4</v>
      </c>
      <c r="K48" s="165" t="s">
        <v>36</v>
      </c>
      <c r="L48" s="165" t="s">
        <v>190</v>
      </c>
      <c r="M48" s="186"/>
      <c r="N48" s="187"/>
    </row>
    <row r="49" spans="1:14" s="184" customFormat="1" ht="27" customHeight="1" x14ac:dyDescent="0.25">
      <c r="A49" s="121">
        <v>32</v>
      </c>
      <c r="B49" s="121" t="e">
        <f>VLOOKUP($A49,'Trofeo Tito Neri'!$A$6:$S$373,2,0)</f>
        <v>#N/A</v>
      </c>
      <c r="C49" s="121" t="e">
        <f>VLOOKUP($A49,'Trofeo Tito Neri'!$A$6:$S$373,3,0)</f>
        <v>#N/A</v>
      </c>
      <c r="D49" s="123" t="e">
        <f>VLOOKUP($A49,'Trofeo Tito Neri'!$A$6:$S$373,4,0)</f>
        <v>#N/A</v>
      </c>
      <c r="E49" s="123" t="e">
        <f>VLOOKUP($A49,'Trofeo Tito Neri'!$A$6:$S$373,5,0)</f>
        <v>#N/A</v>
      </c>
      <c r="F49" s="121" t="e">
        <f>VLOOKUP($A49,'Trofeo Tito Neri'!$A$6:$S$373,6,0)</f>
        <v>#N/A</v>
      </c>
      <c r="G49" s="121" t="e">
        <f>VLOOKUP($A49,'Trofeo Tito Neri'!$A$6:$S$373,7,0)</f>
        <v>#N/A</v>
      </c>
      <c r="H49" s="123" t="e">
        <f>VLOOKUP($A49,'Trofeo Tito Neri'!$A$6:$S$373,8,0)</f>
        <v>#N/A</v>
      </c>
      <c r="I49" s="123" t="e">
        <f>VLOOKUP($A49,'Trofeo Tito Neri'!$A$6:$S$373,9,0)</f>
        <v>#N/A</v>
      </c>
      <c r="J49" s="121" t="e">
        <f>VLOOKUP($A49,'Trofeo Tito Neri'!$A$6:$S$373,10,0)</f>
        <v>#N/A</v>
      </c>
      <c r="K49" s="124" t="e">
        <f>VLOOKUP($A49,'Trofeo Tito Neri'!$A$6:$S$373,11,0)</f>
        <v>#N/A</v>
      </c>
      <c r="L49" s="165"/>
      <c r="M49" s="186"/>
      <c r="N49" s="187"/>
    </row>
    <row r="50" spans="1:14" s="184" customFormat="1" ht="27" customHeight="1" x14ac:dyDescent="0.25">
      <c r="A50" s="121">
        <v>31</v>
      </c>
      <c r="B50" s="121" t="e">
        <f>VLOOKUP($A50,'Trofeo Tito Neri'!$A$6:$S$373,2,0)</f>
        <v>#N/A</v>
      </c>
      <c r="C50" s="121" t="e">
        <f>VLOOKUP($A50,'Trofeo Tito Neri'!$A$6:$S$373,3,0)</f>
        <v>#N/A</v>
      </c>
      <c r="D50" s="123" t="e">
        <f>VLOOKUP($A50,'Trofeo Tito Neri'!$A$6:$S$373,4,0)</f>
        <v>#N/A</v>
      </c>
      <c r="E50" s="123" t="e">
        <f>VLOOKUP($A50,'Trofeo Tito Neri'!$A$6:$S$373,5,0)</f>
        <v>#N/A</v>
      </c>
      <c r="F50" s="121" t="e">
        <f>VLOOKUP($A50,'Trofeo Tito Neri'!$A$6:$S$373,6,0)</f>
        <v>#N/A</v>
      </c>
      <c r="G50" s="121" t="e">
        <f>VLOOKUP($A50,'Trofeo Tito Neri'!$A$6:$S$373,7,0)</f>
        <v>#N/A</v>
      </c>
      <c r="H50" s="123" t="e">
        <f>VLOOKUP($A50,'Trofeo Tito Neri'!$A$6:$S$373,8,0)</f>
        <v>#N/A</v>
      </c>
      <c r="I50" s="123" t="e">
        <f>VLOOKUP($A50,'Trofeo Tito Neri'!$A$6:$S$373,9,0)</f>
        <v>#N/A</v>
      </c>
      <c r="J50" s="121" t="e">
        <f>VLOOKUP($A50,'Trofeo Tito Neri'!$A$6:$S$373,10,0)</f>
        <v>#N/A</v>
      </c>
      <c r="K50" s="124" t="e">
        <f>VLOOKUP($A50,'Trofeo Tito Neri'!$A$6:$S$373,11,0)</f>
        <v>#N/A</v>
      </c>
      <c r="L50" s="165"/>
      <c r="M50" s="186"/>
      <c r="N50" s="187"/>
    </row>
    <row r="51" spans="1:14" s="184" customFormat="1" ht="27" customHeight="1" x14ac:dyDescent="0.25">
      <c r="A51" s="121">
        <v>14</v>
      </c>
      <c r="B51" s="121">
        <f>VLOOKUP($A51,'Trofeo Tito Neri'!$A$6:$S$373,2,0)</f>
        <v>14</v>
      </c>
      <c r="C51" s="121">
        <f>VLOOKUP($A51,'Trofeo Tito Neri'!$A$6:$S$373,3,0)</f>
        <v>13</v>
      </c>
      <c r="D51" s="123" t="str">
        <f>VLOOKUP($A51,'Trofeo Tito Neri'!$A$6:$S$373,4,0)</f>
        <v>14G</v>
      </c>
      <c r="E51" s="123" t="str">
        <f>VLOOKUP($A51,'Trofeo Tito Neri'!$A$6:$S$373,5,0)</f>
        <v xml:space="preserve">Guarini Gabriele </v>
      </c>
      <c r="F51" s="121" t="str">
        <f>VLOOKUP($A51,'Trofeo Tito Neri'!$A$6:$S$373,6,0)</f>
        <v>New mt bike</v>
      </c>
      <c r="G51" s="121" t="str">
        <f>VLOOKUP($A51,'Trofeo Tito Neri'!$A$6:$S$373,7,0)</f>
        <v>Uisp</v>
      </c>
      <c r="H51" s="123" t="str">
        <f>VLOOKUP($A51,'Trofeo Tito Neri'!$A$6:$S$373,8,0)</f>
        <v>14R</v>
      </c>
      <c r="I51" s="123" t="str">
        <f>VLOOKUP($A51,'Trofeo Tito Neri'!$A$6:$S$373,9,0)</f>
        <v>Lushin Eduard</v>
      </c>
      <c r="J51" s="121" t="str">
        <f>VLOOKUP($A51,'Trofeo Tito Neri'!$A$6:$S$373,10,0)</f>
        <v xml:space="preserve">Bicisport Sanguinetti </v>
      </c>
      <c r="K51" s="124" t="str">
        <f>VLOOKUP($A51,'Trofeo Tito Neri'!$A$6:$S$373,11,0)</f>
        <v>Uisp</v>
      </c>
      <c r="L51" s="165"/>
      <c r="M51" s="186"/>
      <c r="N51" s="187"/>
    </row>
    <row r="52" spans="1:14" s="184" customFormat="1" ht="18" x14ac:dyDescent="0.25">
      <c r="F52" s="183"/>
      <c r="G52" s="183"/>
      <c r="I52" s="185"/>
      <c r="J52" s="183"/>
      <c r="K52" s="183"/>
      <c r="L52" s="183"/>
      <c r="M52" s="186"/>
      <c r="N52" s="187"/>
    </row>
    <row r="53" spans="1:14" s="184" customFormat="1" ht="27" customHeight="1" x14ac:dyDescent="0.25">
      <c r="A53" s="164" t="s">
        <v>40</v>
      </c>
      <c r="B53" s="164" t="s">
        <v>136</v>
      </c>
      <c r="C53" s="164" t="s">
        <v>41</v>
      </c>
      <c r="D53" s="164" t="s">
        <v>126</v>
      </c>
      <c r="E53" s="164" t="s">
        <v>35</v>
      </c>
      <c r="F53" s="165" t="s">
        <v>4</v>
      </c>
      <c r="G53" s="165" t="s">
        <v>41</v>
      </c>
      <c r="H53" s="164" t="s">
        <v>127</v>
      </c>
      <c r="I53" s="166" t="s">
        <v>35</v>
      </c>
      <c r="J53" s="165" t="s">
        <v>4</v>
      </c>
      <c r="K53" s="165" t="s">
        <v>36</v>
      </c>
      <c r="L53" s="165" t="s">
        <v>190</v>
      </c>
      <c r="M53" s="186"/>
      <c r="N53" s="187"/>
    </row>
    <row r="54" spans="1:14" s="184" customFormat="1" ht="27" customHeight="1" x14ac:dyDescent="0.25">
      <c r="A54" s="121">
        <v>25</v>
      </c>
      <c r="B54" s="121">
        <f>VLOOKUP($A54,'Trofeo Tito Neri'!$A$6:$S$373,2,0)</f>
        <v>25</v>
      </c>
      <c r="C54" s="121">
        <f>VLOOKUP($A54,'Trofeo Tito Neri'!$A$6:$S$373,3,0)</f>
        <v>26</v>
      </c>
      <c r="D54" s="123" t="str">
        <f>VLOOKUP($A54,'Trofeo Tito Neri'!$A$6:$S$373,4,0)</f>
        <v>25G</v>
      </c>
      <c r="E54" s="123" t="str">
        <f>VLOOKUP($A54,'Trofeo Tito Neri'!$A$6:$S$373,5,0)</f>
        <v>De Palma Lucrezia</v>
      </c>
      <c r="F54" s="121" t="str">
        <f>VLOOKUP($A54,'Trofeo Tito Neri'!$A$6:$S$373,6,0)</f>
        <v>G.S.Carli Salviano a.s.d.</v>
      </c>
      <c r="G54" s="121" t="str">
        <f>VLOOKUP($A54,'Trofeo Tito Neri'!$A$6:$S$373,7,0)</f>
        <v>Fci</v>
      </c>
      <c r="H54" s="123" t="str">
        <f>VLOOKUP($A54,'Trofeo Tito Neri'!$A$6:$S$373,8,0)</f>
        <v>25R</v>
      </c>
      <c r="I54" s="123" t="str">
        <f>VLOOKUP($A54,'Trofeo Tito Neri'!$A$6:$S$373,9,0)</f>
        <v>Sbarra Susanna</v>
      </c>
      <c r="J54" s="121" t="str">
        <f>VLOOKUP($A54,'Trofeo Tito Neri'!$A$6:$S$373,10,0)</f>
        <v>G.S.Carli Salviano a.s.d.</v>
      </c>
      <c r="K54" s="124" t="str">
        <f>VLOOKUP($A54,'Trofeo Tito Neri'!$A$6:$S$373,11,0)</f>
        <v>Fci</v>
      </c>
      <c r="L54" s="165"/>
      <c r="M54" s="186"/>
      <c r="N54" s="187"/>
    </row>
    <row r="55" spans="1:14" s="184" customFormat="1" ht="27" customHeight="1" x14ac:dyDescent="0.25">
      <c r="A55" s="121">
        <v>4</v>
      </c>
      <c r="B55" s="121">
        <f>VLOOKUP($A55,'Trofeo Tito Neri'!$A$6:$S$373,2,0)</f>
        <v>4</v>
      </c>
      <c r="C55" s="121">
        <f>VLOOKUP($A55,'Trofeo Tito Neri'!$A$6:$S$373,3,0)</f>
        <v>7</v>
      </c>
      <c r="D55" s="123" t="str">
        <f>VLOOKUP($A55,'Trofeo Tito Neri'!$A$6:$S$373,4,0)</f>
        <v>4G</v>
      </c>
      <c r="E55" s="123" t="str">
        <f>VLOOKUP($A55,'Trofeo Tito Neri'!$A$6:$S$373,5,0)</f>
        <v>Fallavena Valerio</v>
      </c>
      <c r="F55" s="121" t="str">
        <f>VLOOKUP($A55,'Trofeo Tito Neri'!$A$6:$S$373,6,0)</f>
        <v>Team VF Group</v>
      </c>
      <c r="G55" s="121" t="str">
        <f>VLOOKUP($A55,'Trofeo Tito Neri'!$A$6:$S$373,7,0)</f>
        <v>Uisp</v>
      </c>
      <c r="H55" s="123" t="str">
        <f>VLOOKUP($A55,'Trofeo Tito Neri'!$A$6:$S$373,8,0)</f>
        <v>4R</v>
      </c>
      <c r="I55" s="123" t="str">
        <f>VLOOKUP($A55,'Trofeo Tito Neri'!$A$6:$S$373,9,0)</f>
        <v>Fucone Davide</v>
      </c>
      <c r="J55" s="121" t="str">
        <f>VLOOKUP($A55,'Trofeo Tito Neri'!$A$6:$S$373,10,0)</f>
        <v>Team Mentecorpo Cicli Drigani</v>
      </c>
      <c r="K55" s="124" t="str">
        <f>VLOOKUP($A55,'Trofeo Tito Neri'!$A$6:$S$373,11,0)</f>
        <v>Fci</v>
      </c>
      <c r="L55" s="165"/>
      <c r="M55" s="186"/>
      <c r="N55" s="187"/>
    </row>
    <row r="56" spans="1:14" s="184" customFormat="1" ht="27" customHeight="1" x14ac:dyDescent="0.25">
      <c r="A56" s="121">
        <v>8</v>
      </c>
      <c r="B56" s="121">
        <f>VLOOKUP($A56,'Trofeo Tito Neri'!$A$6:$S$373,2,0)</f>
        <v>8</v>
      </c>
      <c r="C56" s="121">
        <f>VLOOKUP($A56,'Trofeo Tito Neri'!$A$6:$S$373,3,0)</f>
        <v>10</v>
      </c>
      <c r="D56" s="123" t="str">
        <f>VLOOKUP($A56,'Trofeo Tito Neri'!$A$6:$S$373,4,0)</f>
        <v>8G</v>
      </c>
      <c r="E56" s="123" t="str">
        <f>VLOOKUP($A56,'Trofeo Tito Neri'!$A$6:$S$373,5,0)</f>
        <v xml:space="preserve">Grenzi Mauro </v>
      </c>
      <c r="F56" s="121" t="str">
        <f>VLOOKUP($A56,'Trofeo Tito Neri'!$A$6:$S$373,6,0)</f>
        <v xml:space="preserve">Team Hicary Factor </v>
      </c>
      <c r="G56" s="121" t="str">
        <f>VLOOKUP($A56,'Trofeo Tito Neri'!$A$6:$S$373,7,0)</f>
        <v>Acsi</v>
      </c>
      <c r="H56" s="123" t="str">
        <f>VLOOKUP($A56,'Trofeo Tito Neri'!$A$6:$S$373,8,0)</f>
        <v>8R</v>
      </c>
      <c r="I56" s="123" t="str">
        <f>VLOOKUP($A56,'Trofeo Tito Neri'!$A$6:$S$373,9,0)</f>
        <v xml:space="preserve">Serafini Massimiliano </v>
      </c>
      <c r="J56" s="121" t="str">
        <f>VLOOKUP($A56,'Trofeo Tito Neri'!$A$6:$S$373,10,0)</f>
        <v>Scs Bike Nonantola</v>
      </c>
      <c r="K56" s="124" t="str">
        <f>VLOOKUP($A56,'Trofeo Tito Neri'!$A$6:$S$373,11,0)</f>
        <v>Uisp</v>
      </c>
      <c r="L56" s="165"/>
      <c r="M56" s="186"/>
      <c r="N56" s="187"/>
    </row>
    <row r="57" spans="1:14" s="184" customFormat="1" ht="18" x14ac:dyDescent="0.25">
      <c r="F57" s="183"/>
      <c r="G57" s="183"/>
      <c r="I57" s="185"/>
      <c r="J57" s="183"/>
      <c r="K57" s="183"/>
      <c r="L57" s="183"/>
      <c r="M57" s="186"/>
      <c r="N57" s="187"/>
    </row>
    <row r="58" spans="1:14" s="184" customFormat="1" ht="27" customHeight="1" x14ac:dyDescent="0.25">
      <c r="A58" s="164" t="s">
        <v>40</v>
      </c>
      <c r="B58" s="164" t="s">
        <v>136</v>
      </c>
      <c r="C58" s="164" t="s">
        <v>41</v>
      </c>
      <c r="D58" s="164" t="s">
        <v>126</v>
      </c>
      <c r="E58" s="164" t="s">
        <v>35</v>
      </c>
      <c r="F58" s="165" t="s">
        <v>4</v>
      </c>
      <c r="G58" s="165" t="s">
        <v>41</v>
      </c>
      <c r="H58" s="164" t="s">
        <v>127</v>
      </c>
      <c r="I58" s="166" t="s">
        <v>35</v>
      </c>
      <c r="J58" s="165" t="s">
        <v>4</v>
      </c>
      <c r="K58" s="165" t="s">
        <v>36</v>
      </c>
      <c r="L58" s="165" t="s">
        <v>190</v>
      </c>
      <c r="M58" s="186"/>
      <c r="N58" s="187"/>
    </row>
    <row r="59" spans="1:14" s="184" customFormat="1" ht="27" customHeight="1" x14ac:dyDescent="0.25">
      <c r="A59" s="121">
        <v>3</v>
      </c>
      <c r="B59" s="121">
        <f>VLOOKUP($A59,'Trofeo Tito Neri'!$A$6:$S$373,2,0)</f>
        <v>3</v>
      </c>
      <c r="C59" s="121">
        <f>VLOOKUP($A59,'Trofeo Tito Neri'!$A$6:$S$373,3,0)</f>
        <v>1</v>
      </c>
      <c r="D59" s="123" t="str">
        <f>VLOOKUP($A59,'Trofeo Tito Neri'!$A$6:$S$373,4,0)</f>
        <v>3G</v>
      </c>
      <c r="E59" s="123" t="str">
        <f>VLOOKUP($A59,'Trofeo Tito Neri'!$A$6:$S$373,5,0)</f>
        <v>Cipolletta Francesco</v>
      </c>
      <c r="F59" s="121" t="str">
        <f>VLOOKUP($A59,'Trofeo Tito Neri'!$A$6:$S$373,6,0)</f>
        <v>Promotech mg k vis</v>
      </c>
      <c r="G59" s="121" t="str">
        <f>VLOOKUP($A59,'Trofeo Tito Neri'!$A$6:$S$373,7,0)</f>
        <v>Fci</v>
      </c>
      <c r="H59" s="123" t="str">
        <f>VLOOKUP($A59,'Trofeo Tito Neri'!$A$6:$S$373,8,0)</f>
        <v>3R</v>
      </c>
      <c r="I59" s="123" t="str">
        <f>VLOOKUP($A59,'Trofeo Tito Neri'!$A$6:$S$373,9,0)</f>
        <v>Demiri Mikel</v>
      </c>
      <c r="J59" s="121" t="str">
        <f>VLOOKUP($A59,'Trofeo Tito Neri'!$A$6:$S$373,10,0)</f>
        <v>Promotech mg kvis</v>
      </c>
      <c r="K59" s="124" t="str">
        <f>VLOOKUP($A59,'Trofeo Tito Neri'!$A$6:$S$373,11,0)</f>
        <v>Fci</v>
      </c>
      <c r="L59" s="165"/>
      <c r="M59" s="186"/>
      <c r="N59" s="187"/>
    </row>
    <row r="60" spans="1:14" s="184" customFormat="1" ht="27" customHeight="1" x14ac:dyDescent="0.25">
      <c r="A60" s="121"/>
      <c r="B60" s="121"/>
      <c r="C60" s="121"/>
      <c r="D60" s="196"/>
      <c r="E60" s="123"/>
      <c r="F60" s="121"/>
      <c r="G60" s="121"/>
      <c r="H60" s="197"/>
      <c r="I60" s="123"/>
      <c r="J60" s="121"/>
      <c r="K60" s="124" t="s">
        <v>25</v>
      </c>
      <c r="L60" s="165"/>
      <c r="M60" s="186"/>
      <c r="N60" s="187"/>
    </row>
    <row r="61" spans="1:14" s="184" customFormat="1" ht="27" customHeight="1" x14ac:dyDescent="0.25">
      <c r="A61" s="121"/>
      <c r="B61" s="121"/>
      <c r="C61" s="121"/>
      <c r="D61" s="196"/>
      <c r="E61" s="123"/>
      <c r="F61" s="121"/>
      <c r="G61" s="121"/>
      <c r="H61" s="197"/>
      <c r="I61" s="123"/>
      <c r="J61" s="121"/>
      <c r="K61" s="124" t="s">
        <v>25</v>
      </c>
      <c r="L61" s="165"/>
      <c r="M61" s="186"/>
      <c r="N61" s="187"/>
    </row>
    <row r="62" spans="1:14" s="184" customFormat="1" ht="18" x14ac:dyDescent="0.25">
      <c r="F62" s="183"/>
      <c r="G62" s="183"/>
      <c r="I62" s="185"/>
      <c r="J62" s="183"/>
      <c r="K62" s="183"/>
      <c r="L62" s="183"/>
      <c r="M62" s="186"/>
      <c r="N62" s="187"/>
    </row>
    <row r="63" spans="1:14" s="184" customFormat="1" ht="27" customHeight="1" x14ac:dyDescent="0.25">
      <c r="A63" s="164" t="s">
        <v>40</v>
      </c>
      <c r="B63" s="164" t="s">
        <v>136</v>
      </c>
      <c r="C63" s="164" t="s">
        <v>41</v>
      </c>
      <c r="D63" s="164" t="s">
        <v>126</v>
      </c>
      <c r="E63" s="164" t="s">
        <v>35</v>
      </c>
      <c r="F63" s="165" t="s">
        <v>4</v>
      </c>
      <c r="G63" s="165" t="s">
        <v>41</v>
      </c>
      <c r="H63" s="164" t="s">
        <v>127</v>
      </c>
      <c r="I63" s="166" t="s">
        <v>35</v>
      </c>
      <c r="J63" s="165" t="s">
        <v>4</v>
      </c>
      <c r="K63" s="165" t="s">
        <v>36</v>
      </c>
      <c r="L63" s="165" t="s">
        <v>190</v>
      </c>
      <c r="M63" s="186"/>
      <c r="N63" s="187"/>
    </row>
    <row r="64" spans="1:14" s="184" customFormat="1" ht="27" customHeight="1" x14ac:dyDescent="0.25">
      <c r="A64" s="121">
        <v>18</v>
      </c>
      <c r="B64" s="121">
        <f>VLOOKUP($A64,'Trofeo Tito Neri'!$A$6:$S$373,2,0)</f>
        <v>18</v>
      </c>
      <c r="C64" s="121">
        <f>VLOOKUP($A64,'Trofeo Tito Neri'!$A$6:$S$373,3,0)</f>
        <v>19</v>
      </c>
      <c r="D64" s="123" t="str">
        <f>VLOOKUP($A64,'Trofeo Tito Neri'!$A$6:$S$373,4,0)</f>
        <v>18G</v>
      </c>
      <c r="E64" s="123" t="str">
        <f>VLOOKUP($A64,'Trofeo Tito Neri'!$A$6:$S$373,5,0)</f>
        <v>Greco Stefano</v>
      </c>
      <c r="F64" s="121" t="str">
        <f>VLOOKUP($A64,'Trofeo Tito Neri'!$A$6:$S$373,6,0)</f>
        <v>Gruppo Crosa Bike</v>
      </c>
      <c r="G64" s="121" t="str">
        <f>VLOOKUP($A64,'Trofeo Tito Neri'!$A$6:$S$373,7,0)</f>
        <v>Uisp</v>
      </c>
      <c r="H64" s="123" t="str">
        <f>VLOOKUP($A64,'Trofeo Tito Neri'!$A$6:$S$373,8,0)</f>
        <v>18R</v>
      </c>
      <c r="I64" s="123" t="str">
        <f>VLOOKUP($A64,'Trofeo Tito Neri'!$A$6:$S$373,9,0)</f>
        <v>Oliviero Lorenzi</v>
      </c>
      <c r="J64" s="121" t="str">
        <f>VLOOKUP($A64,'Trofeo Tito Neri'!$A$6:$S$373,10,0)</f>
        <v>Gruppo Crosa Bike</v>
      </c>
      <c r="K64" s="124" t="str">
        <f>VLOOKUP($A64,'Trofeo Tito Neri'!$A$6:$S$373,11,0)</f>
        <v>Uisp</v>
      </c>
      <c r="L64" s="165"/>
      <c r="M64" s="186"/>
      <c r="N64" s="187"/>
    </row>
    <row r="65" spans="1:14" s="184" customFormat="1" ht="27" customHeight="1" x14ac:dyDescent="0.25">
      <c r="A65" s="121">
        <v>7</v>
      </c>
      <c r="B65" s="121">
        <f>VLOOKUP($A65,'Trofeo Tito Neri'!$A$6:$S$373,2,0)</f>
        <v>7</v>
      </c>
      <c r="C65" s="121">
        <f>VLOOKUP($A65,'Trofeo Tito Neri'!$A$6:$S$373,3,0)</f>
        <v>27</v>
      </c>
      <c r="D65" s="123" t="str">
        <f>VLOOKUP($A65,'Trofeo Tito Neri'!$A$6:$S$373,4,0)</f>
        <v>7G</v>
      </c>
      <c r="E65" s="123" t="str">
        <f>VLOOKUP($A65,'Trofeo Tito Neri'!$A$6:$S$373,5,0)</f>
        <v>PignoneDavide</v>
      </c>
      <c r="F65" s="121" t="str">
        <f>VLOOKUP($A65,'Trofeo Tito Neri'!$A$6:$S$373,6,0)</f>
        <v xml:space="preserve">Team Bike Pancalieri </v>
      </c>
      <c r="G65" s="121" t="str">
        <f>VLOOKUP($A65,'Trofeo Tito Neri'!$A$6:$S$373,7,0)</f>
        <v>Acsi</v>
      </c>
      <c r="H65" s="123" t="str">
        <f>VLOOKUP($A65,'Trofeo Tito Neri'!$A$6:$S$373,8,0)</f>
        <v>7R</v>
      </c>
      <c r="I65" s="123" t="str">
        <f>VLOOKUP($A65,'Trofeo Tito Neri'!$A$6:$S$373,9,0)</f>
        <v>Ivan Peter Dell'Eva</v>
      </c>
      <c r="J65" s="121" t="str">
        <f>VLOOKUP($A65,'Trofeo Tito Neri'!$A$6:$S$373,10,0)</f>
        <v xml:space="preserve">A.s.d Team Executive </v>
      </c>
      <c r="K65" s="124" t="str">
        <f>VLOOKUP($A65,'Trofeo Tito Neri'!$A$6:$S$373,11,0)</f>
        <v>Acsi</v>
      </c>
      <c r="L65" s="165"/>
      <c r="M65" s="186"/>
      <c r="N65" s="187"/>
    </row>
    <row r="66" spans="1:14" s="184" customFormat="1" ht="27" customHeight="1" x14ac:dyDescent="0.25">
      <c r="A66" s="121">
        <v>13</v>
      </c>
      <c r="B66" s="121">
        <f>VLOOKUP($A66,'Trofeo Tito Neri'!$A$6:$S$373,2,0)</f>
        <v>13</v>
      </c>
      <c r="C66" s="121">
        <f>VLOOKUP($A66,'Trofeo Tito Neri'!$A$6:$S$373,3,0)</f>
        <v>9</v>
      </c>
      <c r="D66" s="123" t="str">
        <f>VLOOKUP($A66,'Trofeo Tito Neri'!$A$6:$S$373,4,0)</f>
        <v>13G</v>
      </c>
      <c r="E66" s="123" t="str">
        <f>VLOOKUP($A66,'Trofeo Tito Neri'!$A$6:$S$373,5,0)</f>
        <v>Freschi Alessio</v>
      </c>
      <c r="F66" s="121" t="str">
        <f>VLOOKUP($A66,'Trofeo Tito Neri'!$A$6:$S$373,6,0)</f>
        <v>G.S.Carli Salviano a.s.d.</v>
      </c>
      <c r="G66" s="121" t="str">
        <f>VLOOKUP($A66,'Trofeo Tito Neri'!$A$6:$S$373,7,0)</f>
        <v>Fci</v>
      </c>
      <c r="H66" s="123" t="str">
        <f>VLOOKUP($A66,'Trofeo Tito Neri'!$A$6:$S$373,8,0)</f>
        <v>13R</v>
      </c>
      <c r="I66" s="123" t="str">
        <f>VLOOKUP($A66,'Trofeo Tito Neri'!$A$6:$S$373,9,0)</f>
        <v>Freschi Alessandro</v>
      </c>
      <c r="J66" s="121" t="str">
        <f>VLOOKUP($A66,'Trofeo Tito Neri'!$A$6:$S$373,10,0)</f>
        <v>G.S.Carli Salviano a.s.d.</v>
      </c>
      <c r="K66" s="124" t="str">
        <f>VLOOKUP($A66,'Trofeo Tito Neri'!$A$6:$S$373,11,0)</f>
        <v>Fci</v>
      </c>
      <c r="L66" s="165"/>
      <c r="M66" s="186"/>
      <c r="N66" s="187"/>
    </row>
    <row r="67" spans="1:14" s="184" customFormat="1" ht="18" x14ac:dyDescent="0.25">
      <c r="F67" s="183"/>
      <c r="G67" s="183"/>
      <c r="I67" s="185"/>
      <c r="J67" s="183"/>
      <c r="K67" s="183"/>
      <c r="L67" s="183"/>
      <c r="M67" s="186"/>
      <c r="N67" s="187"/>
    </row>
    <row r="68" spans="1:14" s="184" customFormat="1" ht="27" customHeight="1" x14ac:dyDescent="0.25">
      <c r="A68" s="164" t="s">
        <v>40</v>
      </c>
      <c r="B68" s="164" t="s">
        <v>136</v>
      </c>
      <c r="C68" s="164" t="s">
        <v>41</v>
      </c>
      <c r="D68" s="164" t="s">
        <v>126</v>
      </c>
      <c r="E68" s="164" t="s">
        <v>35</v>
      </c>
      <c r="F68" s="165" t="s">
        <v>4</v>
      </c>
      <c r="G68" s="165" t="s">
        <v>41</v>
      </c>
      <c r="H68" s="164" t="s">
        <v>127</v>
      </c>
      <c r="I68" s="166" t="s">
        <v>35</v>
      </c>
      <c r="J68" s="165" t="s">
        <v>4</v>
      </c>
      <c r="K68" s="165" t="s">
        <v>36</v>
      </c>
      <c r="L68" s="165" t="s">
        <v>190</v>
      </c>
      <c r="M68" s="186"/>
      <c r="N68" s="187"/>
    </row>
    <row r="69" spans="1:14" s="184" customFormat="1" ht="27" customHeight="1" x14ac:dyDescent="0.25">
      <c r="A69" s="121"/>
      <c r="B69" s="121"/>
      <c r="C69" s="121"/>
      <c r="D69" s="196"/>
      <c r="E69" s="123"/>
      <c r="F69" s="121"/>
      <c r="G69" s="121"/>
      <c r="H69" s="197"/>
      <c r="I69" s="123"/>
      <c r="J69" s="121"/>
      <c r="K69" s="124" t="s">
        <v>21</v>
      </c>
      <c r="L69" s="165"/>
      <c r="M69" s="186"/>
      <c r="N69" s="187"/>
    </row>
    <row r="70" spans="1:14" s="184" customFormat="1" ht="27" customHeight="1" x14ac:dyDescent="0.25">
      <c r="A70" s="121"/>
      <c r="B70" s="121"/>
      <c r="C70" s="121"/>
      <c r="D70" s="196"/>
      <c r="E70" s="123"/>
      <c r="F70" s="121"/>
      <c r="G70" s="121"/>
      <c r="H70" s="197"/>
      <c r="I70" s="123"/>
      <c r="J70" s="121"/>
      <c r="K70" s="124" t="s">
        <v>21</v>
      </c>
      <c r="L70" s="165"/>
      <c r="M70" s="186"/>
      <c r="N70" s="187"/>
    </row>
    <row r="71" spans="1:14" s="184" customFormat="1" ht="27" customHeight="1" x14ac:dyDescent="0.25">
      <c r="A71" s="121"/>
      <c r="B71" s="121"/>
      <c r="C71" s="121"/>
      <c r="D71" s="196"/>
      <c r="E71" s="123"/>
      <c r="F71" s="121"/>
      <c r="G71" s="121"/>
      <c r="H71" s="197"/>
      <c r="I71" s="123"/>
      <c r="J71" s="121"/>
      <c r="K71" s="124" t="s">
        <v>21</v>
      </c>
      <c r="L71" s="165"/>
      <c r="M71" s="186"/>
      <c r="N71" s="187"/>
    </row>
  </sheetData>
  <mergeCells count="6">
    <mergeCell ref="J35:L35"/>
    <mergeCell ref="J41:L41"/>
    <mergeCell ref="J7:L7"/>
    <mergeCell ref="A4:L4"/>
    <mergeCell ref="J18:L18"/>
    <mergeCell ref="J24:L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verticalDpi="4294967294" r:id="rId1"/>
  <headerFooter alignWithMargins="0">
    <oddFooter>Page &amp;P of &amp;N</oddFooter>
  </headerFooter>
  <rowBreaks count="5" manualBreakCount="5">
    <brk id="15" max="11" man="1"/>
    <brk id="22" max="11" man="1"/>
    <brk id="33" max="11" man="1"/>
    <brk id="39" max="11" man="1"/>
    <brk id="71" max="11" man="1"/>
  </rowBreaks>
  <colBreaks count="1" manualBreakCount="1">
    <brk id="14" max="3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"/>
  <sheetViews>
    <sheetView view="pageBreakPreview" zoomScale="145" zoomScaleNormal="100" zoomScaleSheetLayoutView="145" workbookViewId="0">
      <selection sqref="A1:XFD1048576"/>
    </sheetView>
  </sheetViews>
  <sheetFormatPr defaultColWidth="8.7109375" defaultRowHeight="24" x14ac:dyDescent="0.4"/>
  <cols>
    <col min="1" max="16384" width="8.7109375" style="199"/>
  </cols>
  <sheetData>
    <row r="1" spans="2:2" x14ac:dyDescent="0.4">
      <c r="B1" s="199" t="s">
        <v>191</v>
      </c>
    </row>
  </sheetData>
  <pageMargins left="0.7" right="0.7" top="0.75" bottom="0.75" header="0.3" footer="0.3"/>
  <pageSetup paperSize="9" scale="9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32"/>
  <sheetViews>
    <sheetView view="pageBreakPreview" topLeftCell="A109" zoomScaleNormal="100" zoomScaleSheetLayoutView="100" workbookViewId="0">
      <selection activeCell="I117" sqref="I117"/>
    </sheetView>
  </sheetViews>
  <sheetFormatPr defaultRowHeight="15" x14ac:dyDescent="0.25"/>
  <cols>
    <col min="2" max="2" width="11" customWidth="1"/>
    <col min="3" max="3" width="27.7109375" customWidth="1"/>
    <col min="4" max="4" width="13.42578125" customWidth="1"/>
    <col min="5" max="5" width="12.5703125" customWidth="1"/>
    <col min="6" max="6" width="15" customWidth="1"/>
  </cols>
  <sheetData>
    <row r="1" spans="1:6" x14ac:dyDescent="0.25">
      <c r="B1" t="s">
        <v>192</v>
      </c>
    </row>
    <row r="2" spans="1:6" ht="15.75" thickBot="1" x14ac:dyDescent="0.3"/>
    <row r="3" spans="1:6" ht="29.25" customHeight="1" thickBot="1" x14ac:dyDescent="0.3">
      <c r="A3" s="102" t="s">
        <v>196</v>
      </c>
      <c r="B3" s="102" t="s">
        <v>41</v>
      </c>
      <c r="C3" s="103" t="s">
        <v>193</v>
      </c>
      <c r="D3" s="103" t="s">
        <v>166</v>
      </c>
      <c r="E3" s="103" t="s">
        <v>194</v>
      </c>
      <c r="F3" s="103" t="s">
        <v>2</v>
      </c>
    </row>
    <row r="4" spans="1:6" ht="16.5" thickBot="1" x14ac:dyDescent="0.3">
      <c r="A4" s="104">
        <v>1</v>
      </c>
      <c r="B4" s="108" t="str">
        <f>VLOOKUP($A4,Anagrafica!$A$6:$AF$32,3,0)</f>
        <v>1G</v>
      </c>
      <c r="C4" s="105" t="str">
        <f>VLOOKUP($A4,Anagrafica!$A$6:$AF$32,4,0)</f>
        <v>Papi Alessio</v>
      </c>
      <c r="D4" s="109">
        <f>VLOOKUP($A4,Anagrafica!$A$6:$AF$32,11,0)</f>
        <v>0</v>
      </c>
      <c r="E4" s="109">
        <f>VLOOKUP($A4,Anagrafica!$A$6:$AF$32,13,0)</f>
        <v>0</v>
      </c>
      <c r="F4" s="143" t="str">
        <f>VLOOKUP($A4,Anagrafica!$A$6:$AF$32,32,0)</f>
        <v>BDC</v>
      </c>
    </row>
    <row r="5" spans="1:6" ht="16.5" thickBot="1" x14ac:dyDescent="0.3">
      <c r="A5" s="104">
        <v>1</v>
      </c>
      <c r="B5" s="108" t="str">
        <f>VLOOKUP($A5,Anagrafica!$A$6:$AF$32,16,0)</f>
        <v>1R</v>
      </c>
      <c r="C5" s="105" t="str">
        <f>VLOOKUP($A5,Anagrafica!$A$6:$AF$32,17,0)</f>
        <v>Bianchi davide</v>
      </c>
      <c r="D5" s="109">
        <f>VLOOKUP($A5,Anagrafica!$A$6:$AF$32,24,0)</f>
        <v>0</v>
      </c>
      <c r="E5" s="109">
        <f>VLOOKUP($A5,Anagrafica!$A$6:$AF$32,26,0)</f>
        <v>0</v>
      </c>
      <c r="F5" s="143" t="str">
        <f>VLOOKUP($A5,Anagrafica!$A$6:$AF$32,32,0)</f>
        <v>BDC</v>
      </c>
    </row>
    <row r="6" spans="1:6" ht="16.5" thickBot="1" x14ac:dyDescent="0.3">
      <c r="B6" s="107"/>
      <c r="C6" s="107"/>
      <c r="D6" s="107"/>
      <c r="E6" s="107"/>
      <c r="F6" s="107"/>
    </row>
    <row r="7" spans="1:6" ht="25.5" customHeight="1" thickBot="1" x14ac:dyDescent="0.3">
      <c r="A7" s="280" t="s">
        <v>37</v>
      </c>
      <c r="B7" s="281"/>
      <c r="C7" s="282"/>
      <c r="D7" s="277">
        <f>VLOOKUP($A4,'Lista Atleti'!$A$5:$M$31,13,0)</f>
        <v>0.375</v>
      </c>
      <c r="E7" s="278"/>
      <c r="F7" s="279"/>
    </row>
    <row r="8" spans="1:6" ht="31.5" customHeight="1" thickBot="1" x14ac:dyDescent="0.3">
      <c r="A8" s="283" t="s">
        <v>195</v>
      </c>
      <c r="B8" s="284"/>
      <c r="C8" s="284"/>
      <c r="D8" s="284"/>
      <c r="E8" s="284"/>
      <c r="F8" s="285"/>
    </row>
    <row r="9" spans="1:6" ht="15.75" thickBot="1" x14ac:dyDescent="0.3"/>
    <row r="10" spans="1:6" ht="32.25" thickBot="1" x14ac:dyDescent="0.3">
      <c r="A10" s="102" t="s">
        <v>196</v>
      </c>
      <c r="B10" s="102" t="s">
        <v>41</v>
      </c>
      <c r="C10" s="103" t="s">
        <v>193</v>
      </c>
      <c r="D10" s="103" t="s">
        <v>166</v>
      </c>
      <c r="E10" s="103" t="s">
        <v>194</v>
      </c>
      <c r="F10" s="103" t="s">
        <v>2</v>
      </c>
    </row>
    <row r="11" spans="1:6" ht="16.5" thickBot="1" x14ac:dyDescent="0.3">
      <c r="A11" s="104">
        <v>2</v>
      </c>
      <c r="B11" s="108" t="str">
        <f>VLOOKUP($A11,Anagrafica!$A$6:$AF$32,3,0)</f>
        <v>2G</v>
      </c>
      <c r="C11" s="105" t="str">
        <f>VLOOKUP($A11,Anagrafica!$A$6:$AF$32,4,0)</f>
        <v>Cotroneo Daniele</v>
      </c>
      <c r="D11" s="109">
        <f>VLOOKUP($A11,Anagrafica!$A$6:$AF$32,11,0)</f>
        <v>0</v>
      </c>
      <c r="E11" s="109">
        <f>VLOOKUP($A11,Anagrafica!$A$6:$AF$32,13,0)</f>
        <v>0</v>
      </c>
      <c r="F11" s="106" t="str">
        <f>VLOOKUP($A11,Anagrafica!$A$6:$AF$32,32,0)</f>
        <v>BDC</v>
      </c>
    </row>
    <row r="12" spans="1:6" ht="16.5" thickBot="1" x14ac:dyDescent="0.3">
      <c r="A12" s="104">
        <v>2</v>
      </c>
      <c r="B12" s="108" t="str">
        <f>VLOOKUP($A12,Anagrafica!$A$6:$AF$32,16,0)</f>
        <v>2R</v>
      </c>
      <c r="C12" s="105" t="str">
        <f>VLOOKUP($A12,Anagrafica!$A$6:$AF$32,17,0)</f>
        <v>De Santis Adrien</v>
      </c>
      <c r="D12" s="109">
        <f>VLOOKUP($A12,Anagrafica!$A$6:$AF$32,24,0)</f>
        <v>0</v>
      </c>
      <c r="E12" s="109">
        <f>VLOOKUP($A12,Anagrafica!$A$6:$AF$32,26,0)</f>
        <v>0</v>
      </c>
      <c r="F12" s="106" t="str">
        <f>VLOOKUP($A12,Anagrafica!$A$6:$AF$32,32,0)</f>
        <v>BDC</v>
      </c>
    </row>
    <row r="13" spans="1:6" ht="16.5" thickBot="1" x14ac:dyDescent="0.3">
      <c r="B13" s="107"/>
      <c r="C13" s="107"/>
      <c r="D13" s="107"/>
      <c r="E13" s="107"/>
      <c r="F13" s="107"/>
    </row>
    <row r="14" spans="1:6" ht="25.5" thickBot="1" x14ac:dyDescent="0.3">
      <c r="A14" s="280" t="s">
        <v>37</v>
      </c>
      <c r="B14" s="281"/>
      <c r="C14" s="282"/>
      <c r="D14" s="277">
        <f>VLOOKUP($A11,'Lista Atleti'!$A$5:$M$31,13,0)</f>
        <v>0.37708333333333333</v>
      </c>
      <c r="E14" s="278"/>
      <c r="F14" s="279"/>
    </row>
    <row r="15" spans="1:6" ht="16.5" thickBot="1" x14ac:dyDescent="0.3">
      <c r="A15" s="283" t="s">
        <v>195</v>
      </c>
      <c r="B15" s="284"/>
      <c r="C15" s="284"/>
      <c r="D15" s="284"/>
      <c r="E15" s="284"/>
      <c r="F15" s="285"/>
    </row>
    <row r="16" spans="1:6" ht="15.75" thickBot="1" x14ac:dyDescent="0.3"/>
    <row r="17" spans="1:6" ht="32.25" thickBot="1" x14ac:dyDescent="0.3">
      <c r="A17" s="102" t="s">
        <v>196</v>
      </c>
      <c r="B17" s="102" t="s">
        <v>41</v>
      </c>
      <c r="C17" s="103" t="s">
        <v>193</v>
      </c>
      <c r="D17" s="103" t="s">
        <v>166</v>
      </c>
      <c r="E17" s="103" t="s">
        <v>194</v>
      </c>
      <c r="F17" s="103" t="s">
        <v>2</v>
      </c>
    </row>
    <row r="18" spans="1:6" ht="16.5" thickBot="1" x14ac:dyDescent="0.3">
      <c r="A18" s="104">
        <v>3</v>
      </c>
      <c r="B18" s="108" t="str">
        <f>VLOOKUP($A18,Anagrafica!$A$6:$AF$32,3,0)</f>
        <v>3G</v>
      </c>
      <c r="C18" s="105" t="str">
        <f>VLOOKUP($A18,Anagrafica!$A$6:$AF$32,4,0)</f>
        <v>Cipolletta Francesco</v>
      </c>
      <c r="D18" s="110">
        <f>VLOOKUP($A18,Anagrafica!$A$6:$AF$32,11,0)</f>
        <v>0</v>
      </c>
      <c r="E18" s="110">
        <f>VLOOKUP($A18,Anagrafica!$A$6:$AF$32,13,0)</f>
        <v>0</v>
      </c>
      <c r="F18" s="106" t="str">
        <f>VLOOKUP($A18,Anagrafica!$A$6:$AF$32,32,0)</f>
        <v>TT</v>
      </c>
    </row>
    <row r="19" spans="1:6" ht="16.5" thickBot="1" x14ac:dyDescent="0.3">
      <c r="A19" s="104">
        <v>3</v>
      </c>
      <c r="B19" s="108" t="str">
        <f>VLOOKUP($A19,Anagrafica!$A$6:$AF$32,16,0)</f>
        <v>3R</v>
      </c>
      <c r="C19" s="105" t="str">
        <f>VLOOKUP($A19,Anagrafica!$A$6:$AF$32,17,0)</f>
        <v>Demiri Mikel</v>
      </c>
      <c r="D19" s="110">
        <f>VLOOKUP($A19,Anagrafica!$A$6:$AF$32,24,0)</f>
        <v>0</v>
      </c>
      <c r="E19" s="110">
        <f>VLOOKUP($A19,Anagrafica!$A$6:$AF$32,26,0)</f>
        <v>0</v>
      </c>
      <c r="F19" s="106" t="str">
        <f>VLOOKUP($A19,Anagrafica!$A$6:$AF$32,32,0)</f>
        <v>TT</v>
      </c>
    </row>
    <row r="20" spans="1:6" ht="16.5" thickBot="1" x14ac:dyDescent="0.3">
      <c r="B20" s="107"/>
      <c r="C20" s="107"/>
      <c r="D20" s="107"/>
      <c r="E20" s="107"/>
      <c r="F20" s="107"/>
    </row>
    <row r="21" spans="1:6" ht="25.5" thickBot="1" x14ac:dyDescent="0.3">
      <c r="A21" s="280" t="s">
        <v>37</v>
      </c>
      <c r="B21" s="281"/>
      <c r="C21" s="282"/>
      <c r="D21" s="277">
        <f>VLOOKUP($A18,'Lista Atleti'!$A$5:$M$31,13,0)</f>
        <v>0.37916666666666665</v>
      </c>
      <c r="E21" s="278"/>
      <c r="F21" s="279"/>
    </row>
    <row r="22" spans="1:6" ht="16.5" thickBot="1" x14ac:dyDescent="0.3">
      <c r="A22" s="283" t="s">
        <v>195</v>
      </c>
      <c r="B22" s="284"/>
      <c r="C22" s="284"/>
      <c r="D22" s="284"/>
      <c r="E22" s="284"/>
      <c r="F22" s="285"/>
    </row>
    <row r="23" spans="1:6" ht="15.75" thickBot="1" x14ac:dyDescent="0.3"/>
    <row r="24" spans="1:6" ht="32.25" thickBot="1" x14ac:dyDescent="0.3">
      <c r="A24" s="102" t="s">
        <v>196</v>
      </c>
      <c r="B24" s="102" t="s">
        <v>41</v>
      </c>
      <c r="C24" s="103" t="s">
        <v>193</v>
      </c>
      <c r="D24" s="103" t="s">
        <v>166</v>
      </c>
      <c r="E24" s="103" t="s">
        <v>194</v>
      </c>
      <c r="F24" s="103" t="s">
        <v>2</v>
      </c>
    </row>
    <row r="25" spans="1:6" ht="16.5" thickBot="1" x14ac:dyDescent="0.3">
      <c r="A25" s="104">
        <v>4</v>
      </c>
      <c r="B25" s="108" t="str">
        <f>VLOOKUP($A25,Anagrafica!$A$6:$AF$32,3,0)</f>
        <v>4G</v>
      </c>
      <c r="C25" s="105" t="str">
        <f>VLOOKUP($A25,Anagrafica!$A$6:$AF$32,4,0)</f>
        <v>Fallavena Valerio</v>
      </c>
      <c r="D25" s="109">
        <f>VLOOKUP($A25,Anagrafica!$A$6:$AF$32,11,0)</f>
        <v>0</v>
      </c>
      <c r="E25" s="109">
        <f>VLOOKUP($A25,Anagrafica!$A$6:$AF$32,13,0)</f>
        <v>0</v>
      </c>
      <c r="F25" s="106" t="str">
        <f>VLOOKUP($A25,Anagrafica!$A$6:$AF$32,32,0)</f>
        <v>TT</v>
      </c>
    </row>
    <row r="26" spans="1:6" ht="16.5" thickBot="1" x14ac:dyDescent="0.3">
      <c r="A26" s="104">
        <v>4</v>
      </c>
      <c r="B26" s="108" t="str">
        <f>VLOOKUP($A26,Anagrafica!$A$6:$AF$32,16,0)</f>
        <v>4R</v>
      </c>
      <c r="C26" s="105" t="str">
        <f>VLOOKUP($A26,Anagrafica!$A$6:$AF$32,17,0)</f>
        <v>Fucone Davide</v>
      </c>
      <c r="D26" s="109">
        <f>VLOOKUP($A26,Anagrafica!$A$6:$AF$32,24,0)</f>
        <v>0</v>
      </c>
      <c r="E26" s="109">
        <f>VLOOKUP($A26,Anagrafica!$A$6:$AF$32,26,0)</f>
        <v>0</v>
      </c>
      <c r="F26" s="106" t="str">
        <f>VLOOKUP($A26,Anagrafica!$A$6:$AF$32,32,0)</f>
        <v>TT</v>
      </c>
    </row>
    <row r="27" spans="1:6" ht="16.5" thickBot="1" x14ac:dyDescent="0.3">
      <c r="B27" s="107"/>
      <c r="C27" s="107"/>
      <c r="D27" s="107"/>
      <c r="E27" s="107"/>
      <c r="F27" s="107"/>
    </row>
    <row r="28" spans="1:6" ht="25.5" thickBot="1" x14ac:dyDescent="0.3">
      <c r="A28" s="280" t="s">
        <v>37</v>
      </c>
      <c r="B28" s="281"/>
      <c r="C28" s="282"/>
      <c r="D28" s="277">
        <f>VLOOKUP($A25,'Lista Atleti'!$A$5:$M$31,13,0)</f>
        <v>0.38124999999999998</v>
      </c>
      <c r="E28" s="278"/>
      <c r="F28" s="279"/>
    </row>
    <row r="29" spans="1:6" ht="16.5" thickBot="1" x14ac:dyDescent="0.3">
      <c r="A29" s="283" t="s">
        <v>195</v>
      </c>
      <c r="B29" s="284"/>
      <c r="C29" s="284"/>
      <c r="D29" s="284"/>
      <c r="E29" s="284"/>
      <c r="F29" s="285"/>
    </row>
    <row r="30" spans="1:6" ht="15.75" thickBot="1" x14ac:dyDescent="0.3"/>
    <row r="31" spans="1:6" ht="32.25" thickBot="1" x14ac:dyDescent="0.3">
      <c r="A31" s="102" t="s">
        <v>196</v>
      </c>
      <c r="B31" s="102" t="s">
        <v>41</v>
      </c>
      <c r="C31" s="103" t="s">
        <v>193</v>
      </c>
      <c r="D31" s="103" t="s">
        <v>166</v>
      </c>
      <c r="E31" s="103" t="s">
        <v>194</v>
      </c>
      <c r="F31" s="103" t="s">
        <v>2</v>
      </c>
    </row>
    <row r="32" spans="1:6" ht="16.5" thickBot="1" x14ac:dyDescent="0.3">
      <c r="A32" s="104">
        <v>5</v>
      </c>
      <c r="B32" s="108" t="str">
        <f>VLOOKUP($A32,Anagrafica!$A$6:$AF$32,3,0)</f>
        <v>5G</v>
      </c>
      <c r="C32" s="105" t="str">
        <f>VLOOKUP($A32,Anagrafica!$A$6:$AF$32,4,0)</f>
        <v>Rumsas Raimondas</v>
      </c>
      <c r="D32" s="109">
        <f>VLOOKUP($A32,Anagrafica!$A$6:$AF$32,11,0)</f>
        <v>0</v>
      </c>
      <c r="E32" s="109">
        <f>VLOOKUP($A32,Anagrafica!$A$6:$AF$32,13,0)</f>
        <v>0</v>
      </c>
      <c r="F32" s="106" t="str">
        <f>VLOOKUP($A32,Anagrafica!$A$6:$AF$32,32,0)</f>
        <v>TT</v>
      </c>
    </row>
    <row r="33" spans="1:6" ht="16.5" thickBot="1" x14ac:dyDescent="0.3">
      <c r="A33" s="104">
        <v>5</v>
      </c>
      <c r="B33" s="108" t="str">
        <f>VLOOKUP($A33,Anagrafica!$A$6:$AF$32,16,0)</f>
        <v>5R</v>
      </c>
      <c r="C33" s="105" t="str">
        <f>VLOOKUP($A33,Anagrafica!$A$6:$AF$32,17,0)</f>
        <v>Giusti Daniele</v>
      </c>
      <c r="D33" s="110">
        <f>VLOOKUP($A33,Anagrafica!$A$6:$AF$32,24,0)</f>
        <v>0</v>
      </c>
      <c r="E33" s="110">
        <f>VLOOKUP($A33,Anagrafica!$A$6:$AF$32,26,0)</f>
        <v>0</v>
      </c>
      <c r="F33" s="106" t="str">
        <f>VLOOKUP($A33,Anagrafica!$A$6:$AF$32,32,0)</f>
        <v>TT</v>
      </c>
    </row>
    <row r="34" spans="1:6" ht="16.5" thickBot="1" x14ac:dyDescent="0.3">
      <c r="B34" s="107"/>
      <c r="C34" s="107"/>
      <c r="D34" s="107"/>
      <c r="E34" s="107"/>
      <c r="F34" s="107"/>
    </row>
    <row r="35" spans="1:6" ht="25.5" thickBot="1" x14ac:dyDescent="0.3">
      <c r="A35" s="280" t="s">
        <v>37</v>
      </c>
      <c r="B35" s="281"/>
      <c r="C35" s="282"/>
      <c r="D35" s="277">
        <f>VLOOKUP($A32,'Lista Atleti'!$A$5:$M$31,13,0)</f>
        <v>0.3833333333333333</v>
      </c>
      <c r="E35" s="278"/>
      <c r="F35" s="279"/>
    </row>
    <row r="36" spans="1:6" ht="16.5" thickBot="1" x14ac:dyDescent="0.3">
      <c r="A36" s="283" t="s">
        <v>195</v>
      </c>
      <c r="B36" s="284"/>
      <c r="C36" s="284"/>
      <c r="D36" s="284"/>
      <c r="E36" s="284"/>
      <c r="F36" s="285"/>
    </row>
    <row r="37" spans="1:6" ht="15.75" thickBot="1" x14ac:dyDescent="0.3"/>
    <row r="38" spans="1:6" ht="32.25" thickBot="1" x14ac:dyDescent="0.3">
      <c r="A38" s="102" t="s">
        <v>196</v>
      </c>
      <c r="B38" s="102" t="s">
        <v>41</v>
      </c>
      <c r="C38" s="103" t="s">
        <v>193</v>
      </c>
      <c r="D38" s="103" t="s">
        <v>166</v>
      </c>
      <c r="E38" s="103" t="s">
        <v>194</v>
      </c>
      <c r="F38" s="103" t="s">
        <v>2</v>
      </c>
    </row>
    <row r="39" spans="1:6" ht="16.5" thickBot="1" x14ac:dyDescent="0.3">
      <c r="A39" s="104">
        <v>6</v>
      </c>
      <c r="B39" s="108" t="str">
        <f>VLOOKUP($A39,Anagrafica!$A$6:$AF$32,3,0)</f>
        <v>6G</v>
      </c>
      <c r="C39" s="105" t="str">
        <f>VLOOKUP($A39,Anagrafica!$A$6:$AF$32,4,0)</f>
        <v>Serafini Valerio</v>
      </c>
      <c r="D39" s="109">
        <f>VLOOKUP($A39,Anagrafica!$A$6:$AF$32,11,0)</f>
        <v>0</v>
      </c>
      <c r="E39" s="109">
        <f>VLOOKUP($A39,Anagrafica!$A$6:$AF$32,13,0)</f>
        <v>0</v>
      </c>
      <c r="F39" s="106" t="str">
        <f>VLOOKUP($A39,Anagrafica!$A$6:$AF$32,32,0)</f>
        <v>TT</v>
      </c>
    </row>
    <row r="40" spans="1:6" ht="16.5" thickBot="1" x14ac:dyDescent="0.3">
      <c r="A40" s="104">
        <v>6</v>
      </c>
      <c r="B40" s="108" t="str">
        <f>VLOOKUP($A40,Anagrafica!$A$6:$AF$32,16,0)</f>
        <v>6R</v>
      </c>
      <c r="C40" s="105" t="str">
        <f>VLOOKUP($A40,Anagrafica!$A$6:$AF$32,17,0)</f>
        <v>Pulina Davide</v>
      </c>
      <c r="D40" s="109">
        <f>VLOOKUP($A40,Anagrafica!$A$6:$AF$32,24,0)</f>
        <v>0</v>
      </c>
      <c r="E40" s="109">
        <f>VLOOKUP($A40,Anagrafica!$A$6:$AF$32,26,0)</f>
        <v>0</v>
      </c>
      <c r="F40" s="106" t="str">
        <f>VLOOKUP($A40,Anagrafica!$A$6:$AF$32,32,0)</f>
        <v>TT</v>
      </c>
    </row>
    <row r="41" spans="1:6" ht="16.5" thickBot="1" x14ac:dyDescent="0.3">
      <c r="B41" s="107"/>
      <c r="C41" s="107"/>
      <c r="D41" s="107"/>
      <c r="E41" s="107"/>
      <c r="F41" s="107"/>
    </row>
    <row r="42" spans="1:6" ht="25.5" thickBot="1" x14ac:dyDescent="0.3">
      <c r="A42" s="280" t="s">
        <v>37</v>
      </c>
      <c r="B42" s="281"/>
      <c r="C42" s="282"/>
      <c r="D42" s="277">
        <f>VLOOKUP($A39,'Lista Atleti'!$A$5:$M$31,13,0)</f>
        <v>0.38541666666666663</v>
      </c>
      <c r="E42" s="278"/>
      <c r="F42" s="279"/>
    </row>
    <row r="43" spans="1:6" ht="16.5" thickBot="1" x14ac:dyDescent="0.3">
      <c r="A43" s="283" t="s">
        <v>195</v>
      </c>
      <c r="B43" s="284"/>
      <c r="C43" s="284"/>
      <c r="D43" s="284"/>
      <c r="E43" s="284"/>
      <c r="F43" s="285"/>
    </row>
    <row r="44" spans="1:6" ht="15.75" thickBot="1" x14ac:dyDescent="0.3"/>
    <row r="45" spans="1:6" ht="32.25" thickBot="1" x14ac:dyDescent="0.3">
      <c r="A45" s="102" t="s">
        <v>196</v>
      </c>
      <c r="B45" s="102" t="s">
        <v>41</v>
      </c>
      <c r="C45" s="103" t="s">
        <v>193</v>
      </c>
      <c r="D45" s="103" t="s">
        <v>166</v>
      </c>
      <c r="E45" s="103" t="s">
        <v>194</v>
      </c>
      <c r="F45" s="103" t="s">
        <v>2</v>
      </c>
    </row>
    <row r="46" spans="1:6" ht="16.5" thickBot="1" x14ac:dyDescent="0.3">
      <c r="A46" s="104">
        <v>7</v>
      </c>
      <c r="B46" s="108" t="str">
        <f>VLOOKUP($A46,Anagrafica!$A$6:$AF$32,3,0)</f>
        <v>7G</v>
      </c>
      <c r="C46" s="105" t="str">
        <f>VLOOKUP($A46,Anagrafica!$A$6:$AF$32,4,0)</f>
        <v>PignoneDavide</v>
      </c>
      <c r="D46" s="109">
        <f>VLOOKUP($A46,Anagrafica!$A$6:$AF$32,11,0)</f>
        <v>0</v>
      </c>
      <c r="E46" s="109">
        <f>VLOOKUP($A46,Anagrafica!$A$6:$AF$32,13,0)</f>
        <v>0</v>
      </c>
      <c r="F46" s="106" t="str">
        <f>VLOOKUP($A46,Anagrafica!$A$6:$AF$32,32,0)</f>
        <v>TT</v>
      </c>
    </row>
    <row r="47" spans="1:6" ht="16.5" thickBot="1" x14ac:dyDescent="0.3">
      <c r="A47" s="104">
        <v>7</v>
      </c>
      <c r="B47" s="108" t="str">
        <f>VLOOKUP($A47,Anagrafica!$A$6:$AF$32,16,0)</f>
        <v>7R</v>
      </c>
      <c r="C47" s="105" t="str">
        <f>VLOOKUP($A47,Anagrafica!$A$6:$AF$32,17,0)</f>
        <v>Ivan Peter Dell'Eva</v>
      </c>
      <c r="D47" s="109">
        <f>VLOOKUP($A47,Anagrafica!$A$6:$AF$32,24,0)</f>
        <v>0</v>
      </c>
      <c r="E47" s="109">
        <f>VLOOKUP($A47,Anagrafica!$A$6:$AF$32,26,0)</f>
        <v>0</v>
      </c>
      <c r="F47" s="106" t="str">
        <f>VLOOKUP($A47,Anagrafica!$A$6:$AF$32,32,0)</f>
        <v>TT</v>
      </c>
    </row>
    <row r="48" spans="1:6" ht="16.5" thickBot="1" x14ac:dyDescent="0.3">
      <c r="B48" s="107"/>
      <c r="C48" s="107"/>
      <c r="D48" s="107"/>
      <c r="E48" s="107"/>
      <c r="F48" s="107"/>
    </row>
    <row r="49" spans="1:6" ht="25.5" thickBot="1" x14ac:dyDescent="0.3">
      <c r="A49" s="280" t="s">
        <v>37</v>
      </c>
      <c r="B49" s="281"/>
      <c r="C49" s="282"/>
      <c r="D49" s="277">
        <f>VLOOKUP($A46,'Lista Atleti'!$A$5:$M$31,13,0)</f>
        <v>0.39930555555555552</v>
      </c>
      <c r="E49" s="278"/>
      <c r="F49" s="279"/>
    </row>
    <row r="50" spans="1:6" ht="16.5" thickBot="1" x14ac:dyDescent="0.3">
      <c r="A50" s="283" t="s">
        <v>195</v>
      </c>
      <c r="B50" s="284"/>
      <c r="C50" s="284"/>
      <c r="D50" s="284"/>
      <c r="E50" s="284"/>
      <c r="F50" s="285"/>
    </row>
    <row r="51" spans="1:6" ht="15.75" thickBot="1" x14ac:dyDescent="0.3"/>
    <row r="52" spans="1:6" ht="32.25" thickBot="1" x14ac:dyDescent="0.3">
      <c r="A52" s="102" t="s">
        <v>196</v>
      </c>
      <c r="B52" s="102" t="s">
        <v>41</v>
      </c>
      <c r="C52" s="103" t="s">
        <v>193</v>
      </c>
      <c r="D52" s="103" t="s">
        <v>166</v>
      </c>
      <c r="E52" s="103" t="s">
        <v>194</v>
      </c>
      <c r="F52" s="103" t="s">
        <v>2</v>
      </c>
    </row>
    <row r="53" spans="1:6" ht="16.5" thickBot="1" x14ac:dyDescent="0.3">
      <c r="A53" s="104">
        <v>8</v>
      </c>
      <c r="B53" s="108" t="str">
        <f>VLOOKUP($A53,Anagrafica!$A$6:$AF$32,3,0)</f>
        <v>8G</v>
      </c>
      <c r="C53" s="105" t="str">
        <f>VLOOKUP($A53,Anagrafica!$A$6:$AF$32,4,0)</f>
        <v xml:space="preserve">Grenzi Mauro </v>
      </c>
      <c r="D53" s="109">
        <f>VLOOKUP($A53,Anagrafica!$A$6:$AF$32,11,0)</f>
        <v>0</v>
      </c>
      <c r="E53" s="109">
        <f>VLOOKUP($A53,Anagrafica!$A$6:$AF$32,13,0)</f>
        <v>0</v>
      </c>
      <c r="F53" s="106" t="str">
        <f>VLOOKUP($A53,Anagrafica!$A$6:$AF$32,32,0)</f>
        <v>TT</v>
      </c>
    </row>
    <row r="54" spans="1:6" ht="16.5" thickBot="1" x14ac:dyDescent="0.3">
      <c r="A54" s="104">
        <v>8</v>
      </c>
      <c r="B54" s="108" t="str">
        <f>VLOOKUP($A54,Anagrafica!$A$6:$AF$32,16,0)</f>
        <v>8R</v>
      </c>
      <c r="C54" s="105" t="str">
        <f>VLOOKUP($A54,Anagrafica!$A$6:$AF$32,17,0)</f>
        <v xml:space="preserve">Serafini Massimiliano </v>
      </c>
      <c r="D54" s="109">
        <f>VLOOKUP($A54,Anagrafica!$A$6:$AF$32,24,0)</f>
        <v>0</v>
      </c>
      <c r="E54" s="109">
        <f>VLOOKUP($A54,Anagrafica!$A$6:$AF$32,26,0)</f>
        <v>0</v>
      </c>
      <c r="F54" s="106" t="str">
        <f>VLOOKUP($A54,Anagrafica!$A$6:$AF$32,32,0)</f>
        <v>TT</v>
      </c>
    </row>
    <row r="55" spans="1:6" ht="16.5" thickBot="1" x14ac:dyDescent="0.3">
      <c r="B55" s="107"/>
      <c r="C55" s="107"/>
      <c r="D55" s="107"/>
      <c r="E55" s="107"/>
      <c r="F55" s="107"/>
    </row>
    <row r="56" spans="1:6" ht="25.5" thickBot="1" x14ac:dyDescent="0.3">
      <c r="A56" s="280" t="s">
        <v>37</v>
      </c>
      <c r="B56" s="281"/>
      <c r="C56" s="282"/>
      <c r="D56" s="277">
        <f>VLOOKUP($A53,'Lista Atleti'!$A$5:$M$31,13,0)</f>
        <v>0.40138888888888885</v>
      </c>
      <c r="E56" s="278"/>
      <c r="F56" s="279"/>
    </row>
    <row r="57" spans="1:6" ht="16.5" thickBot="1" x14ac:dyDescent="0.3">
      <c r="A57" s="283" t="s">
        <v>195</v>
      </c>
      <c r="B57" s="284"/>
      <c r="C57" s="284"/>
      <c r="D57" s="284"/>
      <c r="E57" s="284"/>
      <c r="F57" s="285"/>
    </row>
    <row r="58" spans="1:6" ht="15.75" thickBot="1" x14ac:dyDescent="0.3"/>
    <row r="59" spans="1:6" ht="32.25" thickBot="1" x14ac:dyDescent="0.3">
      <c r="A59" s="102" t="s">
        <v>196</v>
      </c>
      <c r="B59" s="102" t="s">
        <v>41</v>
      </c>
      <c r="C59" s="103" t="s">
        <v>193</v>
      </c>
      <c r="D59" s="103" t="s">
        <v>166</v>
      </c>
      <c r="E59" s="103" t="s">
        <v>194</v>
      </c>
      <c r="F59" s="103" t="s">
        <v>2</v>
      </c>
    </row>
    <row r="60" spans="1:6" ht="16.5" thickBot="1" x14ac:dyDescent="0.3">
      <c r="A60" s="104">
        <v>9</v>
      </c>
      <c r="B60" s="108" t="str">
        <f>VLOOKUP($A60,Anagrafica!$A$6:$AF$32,3,0)</f>
        <v>9G</v>
      </c>
      <c r="C60" s="105" t="str">
        <f>VLOOKUP($A60,Anagrafica!$A$6:$AF$32,4,0)</f>
        <v xml:space="preserve">Trosino Franco </v>
      </c>
      <c r="D60" s="109">
        <f>VLOOKUP($A60,Anagrafica!$A$6:$AF$32,11,0)</f>
        <v>0</v>
      </c>
      <c r="E60" s="109">
        <f>VLOOKUP($A60,Anagrafica!$A$6:$AF$32,13,0)</f>
        <v>0</v>
      </c>
      <c r="F60" s="106" t="str">
        <f>VLOOKUP($A60,Anagrafica!$A$6:$AF$32,32,0)</f>
        <v>BDC</v>
      </c>
    </row>
    <row r="61" spans="1:6" ht="16.5" thickBot="1" x14ac:dyDescent="0.3">
      <c r="A61" s="104">
        <v>9</v>
      </c>
      <c r="B61" s="108" t="str">
        <f>VLOOKUP($A61,Anagrafica!$A$6:$AF$32,16,0)</f>
        <v>9R</v>
      </c>
      <c r="C61" s="105" t="str">
        <f>VLOOKUP($A61,Anagrafica!$A$6:$AF$32,17,0)</f>
        <v>Trosino Mirko</v>
      </c>
      <c r="D61" s="109">
        <f>VLOOKUP($A61,Anagrafica!$A$6:$AF$32,24,0)</f>
        <v>0</v>
      </c>
      <c r="E61" s="109">
        <f>VLOOKUP($A61,Anagrafica!$A$6:$AF$32,26,0)</f>
        <v>0</v>
      </c>
      <c r="F61" s="106" t="str">
        <f>VLOOKUP($A61,Anagrafica!$A$6:$AF$32,32,0)</f>
        <v>BDC</v>
      </c>
    </row>
    <row r="62" spans="1:6" ht="16.5" thickBot="1" x14ac:dyDescent="0.3">
      <c r="B62" s="107"/>
      <c r="C62" s="107"/>
      <c r="D62" s="107"/>
      <c r="E62" s="107"/>
      <c r="F62" s="107"/>
    </row>
    <row r="63" spans="1:6" ht="25.5" thickBot="1" x14ac:dyDescent="0.3">
      <c r="A63" s="280" t="s">
        <v>37</v>
      </c>
      <c r="B63" s="281"/>
      <c r="C63" s="282"/>
      <c r="D63" s="277">
        <f>VLOOKUP($A60,'Lista Atleti'!$A$5:$M$31,13,0)</f>
        <v>0.40347222222222218</v>
      </c>
      <c r="E63" s="278"/>
      <c r="F63" s="279"/>
    </row>
    <row r="64" spans="1:6" ht="16.5" thickBot="1" x14ac:dyDescent="0.3">
      <c r="A64" s="283" t="s">
        <v>195</v>
      </c>
      <c r="B64" s="284"/>
      <c r="C64" s="284"/>
      <c r="D64" s="284"/>
      <c r="E64" s="284"/>
      <c r="F64" s="285"/>
    </row>
    <row r="65" spans="1:6" ht="15.75" thickBot="1" x14ac:dyDescent="0.3"/>
    <row r="66" spans="1:6" ht="32.25" thickBot="1" x14ac:dyDescent="0.3">
      <c r="A66" s="102" t="s">
        <v>196</v>
      </c>
      <c r="B66" s="102" t="s">
        <v>41</v>
      </c>
      <c r="C66" s="103" t="s">
        <v>193</v>
      </c>
      <c r="D66" s="103" t="s">
        <v>166</v>
      </c>
      <c r="E66" s="103" t="s">
        <v>194</v>
      </c>
      <c r="F66" s="103" t="s">
        <v>2</v>
      </c>
    </row>
    <row r="67" spans="1:6" ht="16.5" thickBot="1" x14ac:dyDescent="0.3">
      <c r="A67" s="104">
        <v>10</v>
      </c>
      <c r="B67" s="108" t="str">
        <f>VLOOKUP($A67,Anagrafica!$A$6:$AF$32,3,0)</f>
        <v>10G</v>
      </c>
      <c r="C67" s="105" t="str">
        <f>VLOOKUP($A67,Anagrafica!$A$6:$AF$32,4,0)</f>
        <v>Saggini Gianluca</v>
      </c>
      <c r="D67" s="109">
        <f>VLOOKUP($A67,Anagrafica!$A$6:$AF$32,11,0)</f>
        <v>0</v>
      </c>
      <c r="E67" s="109">
        <f>VLOOKUP($A67,Anagrafica!$A$6:$AF$32,13,0)</f>
        <v>0</v>
      </c>
      <c r="F67" s="106" t="str">
        <f>VLOOKUP($A67,Anagrafica!$A$6:$AF$32,32,0)</f>
        <v>BDC</v>
      </c>
    </row>
    <row r="68" spans="1:6" ht="16.5" thickBot="1" x14ac:dyDescent="0.3">
      <c r="A68" s="104">
        <v>10</v>
      </c>
      <c r="B68" s="108" t="str">
        <f>VLOOKUP($A68,Anagrafica!$A$6:$AF$32,16,0)</f>
        <v>10R</v>
      </c>
      <c r="C68" s="105" t="str">
        <f>VLOOKUP($A68,Anagrafica!$A$6:$AF$32,17,0)</f>
        <v>Vannelli Mose</v>
      </c>
      <c r="D68" s="109">
        <f>VLOOKUP($A68,Anagrafica!$A$6:$AF$32,24,0)</f>
        <v>0</v>
      </c>
      <c r="E68" s="109">
        <f>VLOOKUP($A68,Anagrafica!$A$6:$AF$32,26,0)</f>
        <v>0</v>
      </c>
      <c r="F68" s="106" t="str">
        <f>VLOOKUP($A68,Anagrafica!$A$6:$AF$32,32,0)</f>
        <v>BDC</v>
      </c>
    </row>
    <row r="69" spans="1:6" ht="16.5" thickBot="1" x14ac:dyDescent="0.3">
      <c r="B69" s="107"/>
      <c r="C69" s="107"/>
      <c r="D69" s="107"/>
      <c r="E69" s="107"/>
      <c r="F69" s="107"/>
    </row>
    <row r="70" spans="1:6" ht="25.5" thickBot="1" x14ac:dyDescent="0.3">
      <c r="A70" s="280" t="s">
        <v>37</v>
      </c>
      <c r="B70" s="281"/>
      <c r="C70" s="282"/>
      <c r="D70" s="277">
        <f>VLOOKUP($A67,'Lista Atleti'!$A$5:$M$31,13,0)</f>
        <v>0.4055555555555555</v>
      </c>
      <c r="E70" s="278"/>
      <c r="F70" s="279"/>
    </row>
    <row r="71" spans="1:6" ht="16.5" thickBot="1" x14ac:dyDescent="0.3">
      <c r="A71" s="283" t="s">
        <v>195</v>
      </c>
      <c r="B71" s="284"/>
      <c r="C71" s="284"/>
      <c r="D71" s="284"/>
      <c r="E71" s="284"/>
      <c r="F71" s="285"/>
    </row>
    <row r="72" spans="1:6" ht="15.75" thickBot="1" x14ac:dyDescent="0.3"/>
    <row r="73" spans="1:6" ht="32.25" thickBot="1" x14ac:dyDescent="0.3">
      <c r="A73" s="102" t="s">
        <v>196</v>
      </c>
      <c r="B73" s="102" t="s">
        <v>41</v>
      </c>
      <c r="C73" s="103" t="s">
        <v>193</v>
      </c>
      <c r="D73" s="103" t="s">
        <v>166</v>
      </c>
      <c r="E73" s="103" t="s">
        <v>194</v>
      </c>
      <c r="F73" s="103" t="s">
        <v>2</v>
      </c>
    </row>
    <row r="74" spans="1:6" ht="32.25" thickBot="1" x14ac:dyDescent="0.3">
      <c r="A74" s="104">
        <v>11</v>
      </c>
      <c r="B74" s="108" t="str">
        <f>VLOOKUP($A74,Anagrafica!$A$6:$AF$32,3,0)</f>
        <v>11G</v>
      </c>
      <c r="C74" s="105" t="str">
        <f>VLOOKUP($A74,Anagrafica!$A$6:$AF$32,4,0)</f>
        <v>Lopes Siera Paco Massimiliano</v>
      </c>
      <c r="D74" s="109">
        <f>VLOOKUP($A74,Anagrafica!$A$6:$AF$32,11,0)</f>
        <v>0</v>
      </c>
      <c r="E74" s="109">
        <f>VLOOKUP($A74,Anagrafica!$A$6:$AF$32,13,0)</f>
        <v>0</v>
      </c>
      <c r="F74" s="106" t="str">
        <f>VLOOKUP($A74,Anagrafica!$A$6:$AF$32,32,0)</f>
        <v>BDC</v>
      </c>
    </row>
    <row r="75" spans="1:6" ht="16.5" thickBot="1" x14ac:dyDescent="0.3">
      <c r="A75" s="104">
        <v>11</v>
      </c>
      <c r="B75" s="108" t="str">
        <f>VLOOKUP($A75,Anagrafica!$A$6:$AF$32,16,0)</f>
        <v>11R</v>
      </c>
      <c r="C75" s="105" t="str">
        <f>VLOOKUP($A75,Anagrafica!$A$6:$AF$32,17,0)</f>
        <v>Calascioni Stefano</v>
      </c>
      <c r="D75" s="109">
        <f>VLOOKUP($A75,Anagrafica!$A$6:$AF$32,24,0)</f>
        <v>0</v>
      </c>
      <c r="E75" s="109">
        <f>VLOOKUP($A75,Anagrafica!$A$6:$AF$32,26,0)</f>
        <v>0</v>
      </c>
      <c r="F75" s="106" t="str">
        <f>VLOOKUP($A75,Anagrafica!$A$6:$AF$32,32,0)</f>
        <v>BDC</v>
      </c>
    </row>
    <row r="76" spans="1:6" ht="16.5" thickBot="1" x14ac:dyDescent="0.3">
      <c r="B76" s="107"/>
      <c r="C76" s="107"/>
      <c r="D76" s="107"/>
      <c r="E76" s="107"/>
      <c r="F76" s="107"/>
    </row>
    <row r="77" spans="1:6" ht="25.5" thickBot="1" x14ac:dyDescent="0.3">
      <c r="A77" s="280" t="s">
        <v>37</v>
      </c>
      <c r="B77" s="281"/>
      <c r="C77" s="282"/>
      <c r="D77" s="277">
        <f>VLOOKUP($A74,'Lista Atleti'!$A$5:$M$31,13,0)</f>
        <v>0.40763888888888883</v>
      </c>
      <c r="E77" s="278"/>
      <c r="F77" s="279"/>
    </row>
    <row r="78" spans="1:6" ht="16.5" thickBot="1" x14ac:dyDescent="0.3">
      <c r="A78" s="283" t="s">
        <v>195</v>
      </c>
      <c r="B78" s="284"/>
      <c r="C78" s="284"/>
      <c r="D78" s="284"/>
      <c r="E78" s="284"/>
      <c r="F78" s="285"/>
    </row>
    <row r="79" spans="1:6" ht="15.75" thickBot="1" x14ac:dyDescent="0.3"/>
    <row r="80" spans="1:6" ht="32.25" thickBot="1" x14ac:dyDescent="0.3">
      <c r="A80" s="102" t="s">
        <v>196</v>
      </c>
      <c r="B80" s="102" t="s">
        <v>41</v>
      </c>
      <c r="C80" s="103" t="s">
        <v>193</v>
      </c>
      <c r="D80" s="103" t="s">
        <v>166</v>
      </c>
      <c r="E80" s="103" t="s">
        <v>194</v>
      </c>
      <c r="F80" s="103" t="s">
        <v>2</v>
      </c>
    </row>
    <row r="81" spans="1:6" ht="16.5" thickBot="1" x14ac:dyDescent="0.3">
      <c r="A81" s="104">
        <v>12</v>
      </c>
      <c r="B81" s="108" t="str">
        <f>VLOOKUP($A81,Anagrafica!$A$6:$AF$32,3,0)</f>
        <v>12G</v>
      </c>
      <c r="C81" s="105" t="str">
        <f>VLOOKUP($A81,Anagrafica!$A$6:$AF$32,4,0)</f>
        <v xml:space="preserve">Massimo Turchi </v>
      </c>
      <c r="D81" s="109">
        <f>VLOOKUP($A81,Anagrafica!$A$6:$AF$32,11,0)</f>
        <v>0</v>
      </c>
      <c r="E81" s="109">
        <f>VLOOKUP($A81,Anagrafica!$A$6:$AF$32,13,0)</f>
        <v>0</v>
      </c>
      <c r="F81" s="106" t="str">
        <f>VLOOKUP($A81,Anagrafica!$A$6:$AF$32,32,0)</f>
        <v>TT</v>
      </c>
    </row>
    <row r="82" spans="1:6" ht="16.5" thickBot="1" x14ac:dyDescent="0.3">
      <c r="A82" s="104">
        <v>12</v>
      </c>
      <c r="B82" s="108" t="str">
        <f>VLOOKUP($A82,Anagrafica!$A$6:$AF$32,16,0)</f>
        <v>12R</v>
      </c>
      <c r="C82" s="105" t="str">
        <f>VLOOKUP($A82,Anagrafica!$A$6:$AF$32,17,0)</f>
        <v>Carlotti Mauro</v>
      </c>
      <c r="D82" s="109">
        <f>VLOOKUP($A82,Anagrafica!$A$6:$AF$32,24,0)</f>
        <v>0</v>
      </c>
      <c r="E82" s="109">
        <f>VLOOKUP($A82,Anagrafica!$A$6:$AF$32,26,0)</f>
        <v>0</v>
      </c>
      <c r="F82" s="106" t="str">
        <f>VLOOKUP($A82,Anagrafica!$A$6:$AF$32,32,0)</f>
        <v>TT</v>
      </c>
    </row>
    <row r="83" spans="1:6" ht="16.5" thickBot="1" x14ac:dyDescent="0.3">
      <c r="B83" s="107"/>
      <c r="C83" s="107"/>
      <c r="D83" s="107"/>
      <c r="E83" s="107"/>
      <c r="F83" s="107"/>
    </row>
    <row r="84" spans="1:6" ht="25.5" thickBot="1" x14ac:dyDescent="0.3">
      <c r="A84" s="280" t="s">
        <v>37</v>
      </c>
      <c r="B84" s="281"/>
      <c r="C84" s="282"/>
      <c r="D84" s="277">
        <f>VLOOKUP($A81,'Lista Atleti'!$A$5:$M$31,13,0)</f>
        <v>0.40972222222222215</v>
      </c>
      <c r="E84" s="278"/>
      <c r="F84" s="279"/>
    </row>
    <row r="85" spans="1:6" ht="16.5" thickBot="1" x14ac:dyDescent="0.3">
      <c r="A85" s="283" t="s">
        <v>195</v>
      </c>
      <c r="B85" s="284"/>
      <c r="C85" s="284"/>
      <c r="D85" s="284"/>
      <c r="E85" s="284"/>
      <c r="F85" s="285"/>
    </row>
    <row r="86" spans="1:6" ht="15.75" thickBot="1" x14ac:dyDescent="0.3"/>
    <row r="87" spans="1:6" ht="32.25" thickBot="1" x14ac:dyDescent="0.3">
      <c r="A87" s="102" t="s">
        <v>196</v>
      </c>
      <c r="B87" s="102" t="s">
        <v>41</v>
      </c>
      <c r="C87" s="103" t="s">
        <v>193</v>
      </c>
      <c r="D87" s="103" t="s">
        <v>166</v>
      </c>
      <c r="E87" s="103" t="s">
        <v>194</v>
      </c>
      <c r="F87" s="103" t="s">
        <v>2</v>
      </c>
    </row>
    <row r="88" spans="1:6" ht="16.5" thickBot="1" x14ac:dyDescent="0.3">
      <c r="A88" s="104">
        <v>13</v>
      </c>
      <c r="B88" s="108" t="str">
        <f>VLOOKUP($A88,Anagrafica!$A$6:$AF$32,3,0)</f>
        <v>13G</v>
      </c>
      <c r="C88" s="105" t="str">
        <f>VLOOKUP($A88,Anagrafica!$A$6:$AF$32,4,0)</f>
        <v>Freschi Alessio</v>
      </c>
      <c r="D88" s="109">
        <f>VLOOKUP($A88,Anagrafica!$A$6:$AF$32,11,0)</f>
        <v>0</v>
      </c>
      <c r="E88" s="109">
        <f>VLOOKUP($A88,Anagrafica!$A$6:$AF$32,13,0)</f>
        <v>0</v>
      </c>
      <c r="F88" s="106" t="str">
        <f>VLOOKUP($A88,Anagrafica!$A$6:$AF$32,32,0)</f>
        <v>TT</v>
      </c>
    </row>
    <row r="89" spans="1:6" ht="16.5" thickBot="1" x14ac:dyDescent="0.3">
      <c r="A89" s="104">
        <v>13</v>
      </c>
      <c r="B89" s="108" t="str">
        <f>VLOOKUP($A89,Anagrafica!$A$6:$AF$32,16,0)</f>
        <v>13R</v>
      </c>
      <c r="C89" s="105" t="str">
        <f>VLOOKUP($A89,Anagrafica!$A$6:$AF$32,17,0)</f>
        <v>Freschi Alessandro</v>
      </c>
      <c r="D89" s="109">
        <f>VLOOKUP($A89,Anagrafica!$A$6:$AF$32,24,0)</f>
        <v>0</v>
      </c>
      <c r="E89" s="109">
        <f>VLOOKUP($A89,Anagrafica!$A$6:$AF$32,26,0)</f>
        <v>0</v>
      </c>
      <c r="F89" s="106" t="str">
        <f>VLOOKUP($A89,Anagrafica!$A$6:$AF$32,32,0)</f>
        <v>TT</v>
      </c>
    </row>
    <row r="90" spans="1:6" ht="16.5" thickBot="1" x14ac:dyDescent="0.3">
      <c r="B90" s="107"/>
      <c r="C90" s="107"/>
      <c r="D90" s="107"/>
      <c r="E90" s="107"/>
      <c r="F90" s="107"/>
    </row>
    <row r="91" spans="1:6" ht="25.5" thickBot="1" x14ac:dyDescent="0.3">
      <c r="A91" s="280" t="s">
        <v>37</v>
      </c>
      <c r="B91" s="281"/>
      <c r="C91" s="282"/>
      <c r="D91" s="277">
        <f>VLOOKUP($A88,'Lista Atleti'!$A$5:$M$31,13,0)</f>
        <v>0.42013888888888884</v>
      </c>
      <c r="E91" s="278"/>
      <c r="F91" s="279"/>
    </row>
    <row r="92" spans="1:6" ht="16.5" thickBot="1" x14ac:dyDescent="0.3">
      <c r="A92" s="283" t="s">
        <v>195</v>
      </c>
      <c r="B92" s="284"/>
      <c r="C92" s="284"/>
      <c r="D92" s="284"/>
      <c r="E92" s="284"/>
      <c r="F92" s="285"/>
    </row>
    <row r="93" spans="1:6" ht="15.75" thickBot="1" x14ac:dyDescent="0.3"/>
    <row r="94" spans="1:6" ht="32.25" thickBot="1" x14ac:dyDescent="0.3">
      <c r="A94" s="102" t="s">
        <v>196</v>
      </c>
      <c r="B94" s="102" t="s">
        <v>41</v>
      </c>
      <c r="C94" s="103" t="s">
        <v>193</v>
      </c>
      <c r="D94" s="103" t="s">
        <v>166</v>
      </c>
      <c r="E94" s="103" t="s">
        <v>194</v>
      </c>
      <c r="F94" s="103" t="s">
        <v>2</v>
      </c>
    </row>
    <row r="95" spans="1:6" ht="16.5" thickBot="1" x14ac:dyDescent="0.3">
      <c r="A95" s="104">
        <v>14</v>
      </c>
      <c r="B95" s="108" t="str">
        <f>VLOOKUP($A95,Anagrafica!$A$6:$AF$32,3,0)</f>
        <v>14G</v>
      </c>
      <c r="C95" s="105" t="str">
        <f>VLOOKUP($A95,Anagrafica!$A$6:$AF$32,4,0)</f>
        <v xml:space="preserve">Guarini Gabriele </v>
      </c>
      <c r="D95" s="109">
        <f>VLOOKUP($A95,Anagrafica!$A$6:$AF$32,11,0)</f>
        <v>0</v>
      </c>
      <c r="E95" s="109">
        <f>VLOOKUP($A95,Anagrafica!$A$6:$AF$32,13,0)</f>
        <v>0</v>
      </c>
      <c r="F95" s="106" t="str">
        <f>VLOOKUP($A95,Anagrafica!$A$6:$AF$32,32,0)</f>
        <v>TT</v>
      </c>
    </row>
    <row r="96" spans="1:6" ht="16.5" thickBot="1" x14ac:dyDescent="0.3">
      <c r="A96" s="104">
        <v>14</v>
      </c>
      <c r="B96" s="108" t="str">
        <f>VLOOKUP($A96,Anagrafica!$A$6:$AF$32,16,0)</f>
        <v>14R</v>
      </c>
      <c r="C96" s="105" t="str">
        <f>VLOOKUP($A96,Anagrafica!$A$6:$AF$32,17,0)</f>
        <v>Lushin Eduard</v>
      </c>
      <c r="D96" s="109">
        <f>VLOOKUP($A96,Anagrafica!$A$6:$AF$32,24,0)</f>
        <v>0</v>
      </c>
      <c r="E96" s="109">
        <f>VLOOKUP($A96,Anagrafica!$A$6:$AF$32,26,0)</f>
        <v>0</v>
      </c>
      <c r="F96" s="106" t="str">
        <f>VLOOKUP($A96,Anagrafica!$A$6:$AF$32,32,0)</f>
        <v>TT</v>
      </c>
    </row>
    <row r="97" spans="1:6" ht="16.5" thickBot="1" x14ac:dyDescent="0.3">
      <c r="B97" s="107"/>
      <c r="C97" s="107"/>
      <c r="D97" s="107"/>
      <c r="E97" s="107"/>
      <c r="F97" s="107"/>
    </row>
    <row r="98" spans="1:6" ht="25.5" thickBot="1" x14ac:dyDescent="0.3">
      <c r="A98" s="280" t="s">
        <v>37</v>
      </c>
      <c r="B98" s="281"/>
      <c r="C98" s="282"/>
      <c r="D98" s="277">
        <f>VLOOKUP($A95,'Lista Atleti'!$A$5:$M$31,13,0)</f>
        <v>0.42222222222222217</v>
      </c>
      <c r="E98" s="278"/>
      <c r="F98" s="279"/>
    </row>
    <row r="99" spans="1:6" ht="16.5" thickBot="1" x14ac:dyDescent="0.3">
      <c r="A99" s="283" t="s">
        <v>195</v>
      </c>
      <c r="B99" s="284"/>
      <c r="C99" s="284"/>
      <c r="D99" s="284"/>
      <c r="E99" s="284"/>
      <c r="F99" s="285"/>
    </row>
    <row r="100" spans="1:6" ht="15.75" thickBot="1" x14ac:dyDescent="0.3"/>
    <row r="101" spans="1:6" ht="32.25" thickBot="1" x14ac:dyDescent="0.3">
      <c r="A101" s="102" t="s">
        <v>196</v>
      </c>
      <c r="B101" s="102" t="s">
        <v>41</v>
      </c>
      <c r="C101" s="103" t="s">
        <v>193</v>
      </c>
      <c r="D101" s="103" t="s">
        <v>166</v>
      </c>
      <c r="E101" s="103" t="s">
        <v>194</v>
      </c>
      <c r="F101" s="103" t="s">
        <v>2</v>
      </c>
    </row>
    <row r="102" spans="1:6" ht="16.5" thickBot="1" x14ac:dyDescent="0.3">
      <c r="A102" s="104">
        <v>15</v>
      </c>
      <c r="B102" s="108" t="str">
        <f>VLOOKUP($A102,Anagrafica!$A$6:$AF$32,3,0)</f>
        <v>15G</v>
      </c>
      <c r="C102" s="105" t="str">
        <f>VLOOKUP($A102,Anagrafica!$A$6:$AF$32,4,0)</f>
        <v>Masiani Nicola</v>
      </c>
      <c r="D102" s="109">
        <f>VLOOKUP($A102,Anagrafica!$A$6:$AF$32,11,0)</f>
        <v>0</v>
      </c>
      <c r="E102" s="109">
        <f>VLOOKUP($A102,Anagrafica!$A$6:$AF$32,13,0)</f>
        <v>0</v>
      </c>
      <c r="F102" s="106" t="str">
        <f>VLOOKUP($A102,Anagrafica!$A$6:$AF$32,32,0)</f>
        <v>TT</v>
      </c>
    </row>
    <row r="103" spans="1:6" ht="16.5" thickBot="1" x14ac:dyDescent="0.3">
      <c r="A103" s="104">
        <v>15</v>
      </c>
      <c r="B103" s="108" t="str">
        <f>VLOOKUP($A103,Anagrafica!$A$6:$AF$32,16,0)</f>
        <v>15R</v>
      </c>
      <c r="C103" s="105" t="str">
        <f>VLOOKUP($A103,Anagrafica!$A$6:$AF$32,17,0)</f>
        <v>Maggini Alessandro</v>
      </c>
      <c r="D103" s="109">
        <f>VLOOKUP($A103,Anagrafica!$A$6:$AF$32,24,0)</f>
        <v>0</v>
      </c>
      <c r="E103" s="109">
        <f>VLOOKUP($A103,Anagrafica!$A$6:$AF$32,26,0)</f>
        <v>0</v>
      </c>
      <c r="F103" s="106" t="str">
        <f>VLOOKUP($A103,Anagrafica!$A$6:$AF$32,32,0)</f>
        <v>TT</v>
      </c>
    </row>
    <row r="104" spans="1:6" ht="16.5" thickBot="1" x14ac:dyDescent="0.3">
      <c r="B104" s="107"/>
      <c r="C104" s="107"/>
      <c r="D104" s="107"/>
      <c r="E104" s="107"/>
      <c r="F104" s="107"/>
    </row>
    <row r="105" spans="1:6" ht="25.5" thickBot="1" x14ac:dyDescent="0.3">
      <c r="A105" s="280" t="s">
        <v>37</v>
      </c>
      <c r="B105" s="281"/>
      <c r="C105" s="282"/>
      <c r="D105" s="277">
        <f>VLOOKUP($A102,'Lista Atleti'!$A$5:$M$31,13,0)</f>
        <v>0.42430555555555549</v>
      </c>
      <c r="E105" s="278"/>
      <c r="F105" s="279"/>
    </row>
    <row r="106" spans="1:6" ht="16.5" thickBot="1" x14ac:dyDescent="0.3">
      <c r="A106" s="283" t="s">
        <v>195</v>
      </c>
      <c r="B106" s="284"/>
      <c r="C106" s="284"/>
      <c r="D106" s="284"/>
      <c r="E106" s="284"/>
      <c r="F106" s="285"/>
    </row>
    <row r="107" spans="1:6" ht="15.75" thickBot="1" x14ac:dyDescent="0.3"/>
    <row r="108" spans="1:6" ht="32.25" thickBot="1" x14ac:dyDescent="0.3">
      <c r="A108" s="102" t="s">
        <v>196</v>
      </c>
      <c r="B108" s="102" t="s">
        <v>41</v>
      </c>
      <c r="C108" s="103" t="s">
        <v>193</v>
      </c>
      <c r="D108" s="103" t="s">
        <v>166</v>
      </c>
      <c r="E108" s="103" t="s">
        <v>194</v>
      </c>
      <c r="F108" s="103" t="s">
        <v>2</v>
      </c>
    </row>
    <row r="109" spans="1:6" ht="16.5" thickBot="1" x14ac:dyDescent="0.3">
      <c r="A109" s="104">
        <v>16</v>
      </c>
      <c r="B109" s="108" t="str">
        <f>VLOOKUP($A109,Anagrafica!$A$6:$AF$32,3,0)</f>
        <v>16G</v>
      </c>
      <c r="C109" s="105" t="str">
        <f>VLOOKUP($A109,Anagrafica!$A$6:$AF$32,4,0)</f>
        <v>Tucci Massimo</v>
      </c>
      <c r="D109" s="109">
        <f>VLOOKUP($A109,Anagrafica!$A$6:$AF$32,11,0)</f>
        <v>0</v>
      </c>
      <c r="E109" s="109">
        <f>VLOOKUP($A109,Anagrafica!$A$6:$AF$32,13,0)</f>
        <v>0</v>
      </c>
      <c r="F109" s="106" t="str">
        <f>VLOOKUP($A109,Anagrafica!$A$6:$AF$32,32,0)</f>
        <v>TT</v>
      </c>
    </row>
    <row r="110" spans="1:6" ht="16.5" thickBot="1" x14ac:dyDescent="0.3">
      <c r="A110" s="104">
        <v>16</v>
      </c>
      <c r="B110" s="108" t="str">
        <f>VLOOKUP($A110,Anagrafica!$A$6:$AF$32,16,0)</f>
        <v>16R</v>
      </c>
      <c r="C110" s="105" t="str">
        <f>VLOOKUP($A110,Anagrafica!$A$6:$AF$32,17,0)</f>
        <v>Tucci Mauro</v>
      </c>
      <c r="D110" s="109">
        <f>VLOOKUP($A110,Anagrafica!$A$6:$AF$32,24,0)</f>
        <v>0</v>
      </c>
      <c r="E110" s="109">
        <f>VLOOKUP($A110,Anagrafica!$A$6:$AF$32,26,0)</f>
        <v>0</v>
      </c>
      <c r="F110" s="106" t="str">
        <f>VLOOKUP($A110,Anagrafica!$A$6:$AF$32,32,0)</f>
        <v>TT</v>
      </c>
    </row>
    <row r="111" spans="1:6" ht="16.5" thickBot="1" x14ac:dyDescent="0.3">
      <c r="B111" s="107"/>
      <c r="C111" s="107"/>
      <c r="D111" s="107"/>
      <c r="E111" s="107"/>
      <c r="F111" s="107"/>
    </row>
    <row r="112" spans="1:6" ht="25.5" thickBot="1" x14ac:dyDescent="0.3">
      <c r="A112" s="280" t="s">
        <v>37</v>
      </c>
      <c r="B112" s="281"/>
      <c r="C112" s="282"/>
      <c r="D112" s="277">
        <f>VLOOKUP($A109,'Lista Atleti'!$A$5:$M$31,13,0)</f>
        <v>0.42638888888888882</v>
      </c>
      <c r="E112" s="278"/>
      <c r="F112" s="279"/>
    </row>
    <row r="113" spans="1:6" ht="16.5" thickBot="1" x14ac:dyDescent="0.3">
      <c r="A113" s="283" t="s">
        <v>195</v>
      </c>
      <c r="B113" s="284"/>
      <c r="C113" s="284"/>
      <c r="D113" s="284"/>
      <c r="E113" s="284"/>
      <c r="F113" s="285"/>
    </row>
    <row r="114" spans="1:6" ht="15.75" thickBot="1" x14ac:dyDescent="0.3"/>
    <row r="115" spans="1:6" ht="32.25" thickBot="1" x14ac:dyDescent="0.3">
      <c r="A115" s="102" t="s">
        <v>196</v>
      </c>
      <c r="B115" s="102" t="s">
        <v>41</v>
      </c>
      <c r="C115" s="103" t="s">
        <v>193</v>
      </c>
      <c r="D115" s="103" t="s">
        <v>166</v>
      </c>
      <c r="E115" s="103" t="s">
        <v>194</v>
      </c>
      <c r="F115" s="103" t="s">
        <v>2</v>
      </c>
    </row>
    <row r="116" spans="1:6" ht="16.5" thickBot="1" x14ac:dyDescent="0.3">
      <c r="A116" s="104">
        <v>17</v>
      </c>
      <c r="B116" s="108" t="str">
        <f>VLOOKUP($A116,Anagrafica!$A$6:$AF$32,3,0)</f>
        <v>17G</v>
      </c>
      <c r="C116" s="105" t="str">
        <f>VLOOKUP($A116,Anagrafica!$A$6:$AF$32,4,0)</f>
        <v xml:space="preserve">Dalle Mura Attilio </v>
      </c>
      <c r="D116" s="109">
        <f>VLOOKUP($A116,Anagrafica!$A$6:$AF$32,11,0)</f>
        <v>0</v>
      </c>
      <c r="E116" s="109">
        <f>VLOOKUP($A116,Anagrafica!$A$6:$AF$32,13,0)</f>
        <v>0</v>
      </c>
      <c r="F116" s="106" t="str">
        <f>VLOOKUP($A116,Anagrafica!$A$6:$AF$32,32,0)</f>
        <v>BDC</v>
      </c>
    </row>
    <row r="117" spans="1:6" ht="16.5" thickBot="1" x14ac:dyDescent="0.3">
      <c r="A117" s="104">
        <v>17</v>
      </c>
      <c r="B117" s="108" t="str">
        <f>VLOOKUP($A117,Anagrafica!$A$6:$AF$32,16,0)</f>
        <v>17R</v>
      </c>
      <c r="C117" s="105" t="str">
        <f>VLOOKUP($A117,Anagrafica!$A$6:$AF$32,17,0)</f>
        <v>Fondelli Daniele</v>
      </c>
      <c r="D117" s="109">
        <f>VLOOKUP($A117,Anagrafica!$A$6:$AF$32,24,0)</f>
        <v>0</v>
      </c>
      <c r="E117" s="109">
        <f>VLOOKUP($A117,Anagrafica!$A$6:$AF$32,26,0)</f>
        <v>0</v>
      </c>
      <c r="F117" s="106" t="str">
        <f>VLOOKUP($A117,Anagrafica!$A$6:$AF$32,32,0)</f>
        <v>BDC</v>
      </c>
    </row>
    <row r="118" spans="1:6" ht="16.5" thickBot="1" x14ac:dyDescent="0.3">
      <c r="B118" s="107"/>
      <c r="C118" s="107"/>
      <c r="D118" s="107"/>
      <c r="E118" s="107"/>
      <c r="F118" s="107"/>
    </row>
    <row r="119" spans="1:6" ht="25.5" thickBot="1" x14ac:dyDescent="0.3">
      <c r="A119" s="280" t="s">
        <v>37</v>
      </c>
      <c r="B119" s="281"/>
      <c r="C119" s="282"/>
      <c r="D119" s="277">
        <f>VLOOKUP($A116,'Lista Atleti'!$A$5:$M$31,13,0)</f>
        <v>0.4284722222222222</v>
      </c>
      <c r="E119" s="278"/>
      <c r="F119" s="279"/>
    </row>
    <row r="120" spans="1:6" ht="16.5" thickBot="1" x14ac:dyDescent="0.3">
      <c r="A120" s="283" t="s">
        <v>195</v>
      </c>
      <c r="B120" s="284"/>
      <c r="C120" s="284"/>
      <c r="D120" s="284"/>
      <c r="E120" s="284"/>
      <c r="F120" s="285"/>
    </row>
    <row r="121" spans="1:6" ht="15.75" thickBot="1" x14ac:dyDescent="0.3"/>
    <row r="122" spans="1:6" ht="32.25" thickBot="1" x14ac:dyDescent="0.3">
      <c r="A122" s="102" t="s">
        <v>196</v>
      </c>
      <c r="B122" s="102" t="s">
        <v>41</v>
      </c>
      <c r="C122" s="103" t="s">
        <v>193</v>
      </c>
      <c r="D122" s="103" t="s">
        <v>166</v>
      </c>
      <c r="E122" s="103" t="s">
        <v>194</v>
      </c>
      <c r="F122" s="103" t="s">
        <v>2</v>
      </c>
    </row>
    <row r="123" spans="1:6" ht="16.5" thickBot="1" x14ac:dyDescent="0.3">
      <c r="A123" s="104">
        <v>18</v>
      </c>
      <c r="B123" s="108" t="str">
        <f>VLOOKUP($A123,Anagrafica!$A$6:$AF$32,3,0)</f>
        <v>18G</v>
      </c>
      <c r="C123" s="105" t="str">
        <f>VLOOKUP($A123,Anagrafica!$A$6:$AF$32,4,0)</f>
        <v>Greco Stefano</v>
      </c>
      <c r="D123" s="109">
        <f>VLOOKUP($A123,Anagrafica!$A$6:$AF$32,11,0)</f>
        <v>0</v>
      </c>
      <c r="E123" s="109">
        <f>VLOOKUP($A123,Anagrafica!$A$6:$AF$32,13,0)</f>
        <v>0</v>
      </c>
      <c r="F123" s="106" t="str">
        <f>VLOOKUP($A123,Anagrafica!$A$6:$AF$32,32,0)</f>
        <v>TT</v>
      </c>
    </row>
    <row r="124" spans="1:6" ht="16.5" thickBot="1" x14ac:dyDescent="0.3">
      <c r="A124" s="104">
        <v>18</v>
      </c>
      <c r="B124" s="108" t="str">
        <f>VLOOKUP($A124,Anagrafica!$A$6:$AF$32,16,0)</f>
        <v>18R</v>
      </c>
      <c r="C124" s="105" t="str">
        <f>VLOOKUP($A124,Anagrafica!$A$6:$AF$32,17,0)</f>
        <v>Oliviero Lorenzi</v>
      </c>
      <c r="D124" s="109">
        <f>VLOOKUP($A124,Anagrafica!$A$6:$AF$32,24,0)</f>
        <v>0</v>
      </c>
      <c r="E124" s="109">
        <f>VLOOKUP($A124,Anagrafica!$A$6:$AF$32,26,0)</f>
        <v>0</v>
      </c>
      <c r="F124" s="106" t="str">
        <f>VLOOKUP($A124,Anagrafica!$A$6:$AF$32,32,0)</f>
        <v>TT</v>
      </c>
    </row>
    <row r="125" spans="1:6" ht="16.5" thickBot="1" x14ac:dyDescent="0.3">
      <c r="B125" s="107"/>
      <c r="C125" s="107"/>
      <c r="D125" s="107"/>
      <c r="E125" s="107"/>
      <c r="F125" s="107"/>
    </row>
    <row r="126" spans="1:6" ht="25.5" thickBot="1" x14ac:dyDescent="0.3">
      <c r="A126" s="280" t="s">
        <v>37</v>
      </c>
      <c r="B126" s="281"/>
      <c r="C126" s="282"/>
      <c r="D126" s="277">
        <f>VLOOKUP($A123,'Lista Atleti'!$A$5:$M$31,13,0)</f>
        <v>0.43055555555555558</v>
      </c>
      <c r="E126" s="278"/>
      <c r="F126" s="279"/>
    </row>
    <row r="127" spans="1:6" ht="16.5" thickBot="1" x14ac:dyDescent="0.3">
      <c r="A127" s="283" t="s">
        <v>195</v>
      </c>
      <c r="B127" s="284"/>
      <c r="C127" s="284"/>
      <c r="D127" s="284"/>
      <c r="E127" s="284"/>
      <c r="F127" s="285"/>
    </row>
    <row r="128" spans="1:6" ht="15.75" thickBot="1" x14ac:dyDescent="0.3"/>
    <row r="129" spans="1:6" ht="32.25" thickBot="1" x14ac:dyDescent="0.3">
      <c r="A129" s="102" t="s">
        <v>196</v>
      </c>
      <c r="B129" s="102" t="s">
        <v>41</v>
      </c>
      <c r="C129" s="103" t="s">
        <v>193</v>
      </c>
      <c r="D129" s="103" t="s">
        <v>166</v>
      </c>
      <c r="E129" s="103" t="s">
        <v>194</v>
      </c>
      <c r="F129" s="103" t="s">
        <v>2</v>
      </c>
    </row>
    <row r="130" spans="1:6" ht="16.5" thickBot="1" x14ac:dyDescent="0.3">
      <c r="A130" s="104">
        <v>19</v>
      </c>
      <c r="B130" s="108" t="str">
        <f>VLOOKUP($A130,Anagrafica!$A$6:$AF$32,3,0)</f>
        <v>19G</v>
      </c>
      <c r="C130" s="105" t="str">
        <f>VLOOKUP($A130,Anagrafica!$A$6:$AF$32,4,0)</f>
        <v>Banti Francesco</v>
      </c>
      <c r="D130" s="109">
        <f>VLOOKUP($A130,Anagrafica!$A$6:$AF$32,11,0)</f>
        <v>0</v>
      </c>
      <c r="E130" s="109">
        <f>VLOOKUP($A130,Anagrafica!$A$6:$AF$32,13,0)</f>
        <v>0</v>
      </c>
      <c r="F130" s="106" t="str">
        <f>VLOOKUP($A130,Anagrafica!$A$6:$AF$32,32,0)</f>
        <v>TT</v>
      </c>
    </row>
    <row r="131" spans="1:6" ht="16.5" thickBot="1" x14ac:dyDescent="0.3">
      <c r="A131" s="104">
        <v>19</v>
      </c>
      <c r="B131" s="108" t="str">
        <f>VLOOKUP($A131,Anagrafica!$A$6:$AF$32,16,0)</f>
        <v>19R</v>
      </c>
      <c r="C131" s="105" t="str">
        <f>VLOOKUP($A131,Anagrafica!$A$6:$AF$32,17,0)</f>
        <v>Sichi Kelly</v>
      </c>
      <c r="D131" s="109">
        <f>VLOOKUP($A131,Anagrafica!$A$6:$AF$32,24,0)</f>
        <v>0</v>
      </c>
      <c r="E131" s="109">
        <f>VLOOKUP($A131,Anagrafica!$A$6:$AF$32,26,0)</f>
        <v>0</v>
      </c>
      <c r="F131" s="106" t="str">
        <f>VLOOKUP($A131,Anagrafica!$A$6:$AF$32,32,0)</f>
        <v>TT</v>
      </c>
    </row>
    <row r="132" spans="1:6" ht="16.5" thickBot="1" x14ac:dyDescent="0.3">
      <c r="B132" s="107"/>
      <c r="C132" s="107"/>
      <c r="D132" s="107"/>
      <c r="E132" s="107"/>
      <c r="F132" s="107"/>
    </row>
    <row r="133" spans="1:6" ht="25.5" thickBot="1" x14ac:dyDescent="0.3">
      <c r="A133" s="280" t="s">
        <v>37</v>
      </c>
      <c r="B133" s="281"/>
      <c r="C133" s="282"/>
      <c r="D133" s="277">
        <f>VLOOKUP($A130,'Lista Atleti'!$A$5:$M$31,13,0)</f>
        <v>0.43958333333333327</v>
      </c>
      <c r="E133" s="278"/>
      <c r="F133" s="279"/>
    </row>
    <row r="134" spans="1:6" ht="16.5" thickBot="1" x14ac:dyDescent="0.3">
      <c r="A134" s="283" t="s">
        <v>195</v>
      </c>
      <c r="B134" s="284"/>
      <c r="C134" s="284"/>
      <c r="D134" s="284"/>
      <c r="E134" s="284"/>
      <c r="F134" s="285"/>
    </row>
    <row r="135" spans="1:6" ht="15.75" thickBot="1" x14ac:dyDescent="0.3"/>
    <row r="136" spans="1:6" ht="32.25" thickBot="1" x14ac:dyDescent="0.3">
      <c r="A136" s="102" t="s">
        <v>196</v>
      </c>
      <c r="B136" s="102" t="s">
        <v>41</v>
      </c>
      <c r="C136" s="103" t="s">
        <v>193</v>
      </c>
      <c r="D136" s="103" t="s">
        <v>166</v>
      </c>
      <c r="E136" s="103" t="s">
        <v>194</v>
      </c>
      <c r="F136" s="103" t="s">
        <v>2</v>
      </c>
    </row>
    <row r="137" spans="1:6" ht="16.5" thickBot="1" x14ac:dyDescent="0.3">
      <c r="A137" s="104">
        <v>20</v>
      </c>
      <c r="B137" s="108" t="str">
        <f>VLOOKUP($A137,Anagrafica!$A$6:$AF$32,3,0)</f>
        <v>20G</v>
      </c>
      <c r="C137" s="105" t="str">
        <f>VLOOKUP($A137,Anagrafica!$A$6:$AF$32,4,0)</f>
        <v>Ruggeri Federica</v>
      </c>
      <c r="D137" s="109">
        <f>VLOOKUP($A137,Anagrafica!$A$6:$AF$32,11,0)</f>
        <v>0</v>
      </c>
      <c r="E137" s="109">
        <f>VLOOKUP($A137,Anagrafica!$A$6:$AF$32,13,0)</f>
        <v>0</v>
      </c>
      <c r="F137" s="106" t="str">
        <f>VLOOKUP($A137,Anagrafica!$A$6:$AF$32,32,0)</f>
        <v>TT</v>
      </c>
    </row>
    <row r="138" spans="1:6" ht="16.5" thickBot="1" x14ac:dyDescent="0.3">
      <c r="A138" s="104">
        <v>20</v>
      </c>
      <c r="B138" s="108" t="str">
        <f>VLOOKUP($A138,Anagrafica!$A$6:$AF$32,16,0)</f>
        <v>20R</v>
      </c>
      <c r="C138" s="105" t="str">
        <f>VLOOKUP($A138,Anagrafica!$A$6:$AF$32,17,0)</f>
        <v>Mai Maurizio</v>
      </c>
      <c r="D138" s="109">
        <f>VLOOKUP($A138,Anagrafica!$A$6:$AF$32,24,0)</f>
        <v>0</v>
      </c>
      <c r="E138" s="109">
        <f>VLOOKUP($A138,Anagrafica!$A$6:$AF$32,26,0)</f>
        <v>0</v>
      </c>
      <c r="F138" s="106" t="str">
        <f>VLOOKUP($A138,Anagrafica!$A$6:$AF$32,32,0)</f>
        <v>TT</v>
      </c>
    </row>
    <row r="139" spans="1:6" ht="16.5" thickBot="1" x14ac:dyDescent="0.3">
      <c r="B139" s="107"/>
      <c r="C139" s="107"/>
      <c r="D139" s="107"/>
      <c r="E139" s="107"/>
      <c r="F139" s="107"/>
    </row>
    <row r="140" spans="1:6" ht="25.5" thickBot="1" x14ac:dyDescent="0.3">
      <c r="A140" s="280" t="s">
        <v>37</v>
      </c>
      <c r="B140" s="281"/>
      <c r="C140" s="282"/>
      <c r="D140" s="277">
        <f>VLOOKUP($A137,'Lista Atleti'!$A$5:$M$31,13,0)</f>
        <v>0.4416666666666666</v>
      </c>
      <c r="E140" s="278"/>
      <c r="F140" s="279"/>
    </row>
    <row r="141" spans="1:6" ht="16.5" thickBot="1" x14ac:dyDescent="0.3">
      <c r="A141" s="283" t="s">
        <v>195</v>
      </c>
      <c r="B141" s="284"/>
      <c r="C141" s="284"/>
      <c r="D141" s="284"/>
      <c r="E141" s="284"/>
      <c r="F141" s="285"/>
    </row>
    <row r="142" spans="1:6" ht="15.75" thickBot="1" x14ac:dyDescent="0.3"/>
    <row r="143" spans="1:6" ht="32.25" thickBot="1" x14ac:dyDescent="0.3">
      <c r="A143" s="102" t="s">
        <v>196</v>
      </c>
      <c r="B143" s="102" t="s">
        <v>41</v>
      </c>
      <c r="C143" s="103" t="s">
        <v>193</v>
      </c>
      <c r="D143" s="103" t="s">
        <v>166</v>
      </c>
      <c r="E143" s="103" t="s">
        <v>194</v>
      </c>
      <c r="F143" s="103" t="s">
        <v>2</v>
      </c>
    </row>
    <row r="144" spans="1:6" ht="16.5" thickBot="1" x14ac:dyDescent="0.3">
      <c r="A144" s="104">
        <v>21</v>
      </c>
      <c r="B144" s="108" t="str">
        <f>VLOOKUP($A144,Anagrafica!$A$6:$AF$32,3,0)</f>
        <v>21G</v>
      </c>
      <c r="C144" s="105" t="str">
        <f>VLOOKUP($A144,Anagrafica!$A$6:$AF$32,4,0)</f>
        <v>Mancini Franco</v>
      </c>
      <c r="D144" s="109">
        <f>VLOOKUP($A144,Anagrafica!$A$6:$AF$32,11,0)</f>
        <v>0</v>
      </c>
      <c r="E144" s="109">
        <f>VLOOKUP($A144,Anagrafica!$A$6:$AF$32,13,0)</f>
        <v>0</v>
      </c>
      <c r="F144" s="106" t="str">
        <f>VLOOKUP($A144,Anagrafica!$A$6:$AF$32,32,0)</f>
        <v>BDC</v>
      </c>
    </row>
    <row r="145" spans="1:6" ht="16.5" thickBot="1" x14ac:dyDescent="0.3">
      <c r="A145" s="104">
        <v>21</v>
      </c>
      <c r="B145" s="108" t="str">
        <f>VLOOKUP($A145,Anagrafica!$A$6:$AF$32,16,0)</f>
        <v>21R</v>
      </c>
      <c r="C145" s="105" t="str">
        <f>VLOOKUP($A145,Anagrafica!$A$6:$AF$32,17,0)</f>
        <v>Mancini Carmen</v>
      </c>
      <c r="D145" s="109">
        <f>VLOOKUP($A145,Anagrafica!$A$6:$AF$32,24,0)</f>
        <v>0</v>
      </c>
      <c r="E145" s="109">
        <f>VLOOKUP($A145,Anagrafica!$A$6:$AF$32,26,0)</f>
        <v>0</v>
      </c>
      <c r="F145" s="106" t="str">
        <f>VLOOKUP($A145,Anagrafica!$A$6:$AF$32,32,0)</f>
        <v>BDC</v>
      </c>
    </row>
    <row r="146" spans="1:6" ht="16.5" thickBot="1" x14ac:dyDescent="0.3">
      <c r="B146" s="107"/>
      <c r="C146" s="107"/>
      <c r="D146" s="107"/>
      <c r="E146" s="107"/>
      <c r="F146" s="107"/>
    </row>
    <row r="147" spans="1:6" ht="25.5" thickBot="1" x14ac:dyDescent="0.3">
      <c r="A147" s="280" t="s">
        <v>37</v>
      </c>
      <c r="B147" s="281"/>
      <c r="C147" s="282"/>
      <c r="D147" s="277">
        <f>VLOOKUP($A144,'Lista Atleti'!$A$5:$M$31,13,0)</f>
        <v>0.44374999999999992</v>
      </c>
      <c r="E147" s="278"/>
      <c r="F147" s="279"/>
    </row>
    <row r="148" spans="1:6" ht="16.5" thickBot="1" x14ac:dyDescent="0.3">
      <c r="A148" s="283" t="s">
        <v>195</v>
      </c>
      <c r="B148" s="284"/>
      <c r="C148" s="284"/>
      <c r="D148" s="284"/>
      <c r="E148" s="284"/>
      <c r="F148" s="285"/>
    </row>
    <row r="149" spans="1:6" ht="15.75" thickBot="1" x14ac:dyDescent="0.3"/>
    <row r="150" spans="1:6" ht="32.25" thickBot="1" x14ac:dyDescent="0.3">
      <c r="A150" s="102" t="s">
        <v>196</v>
      </c>
      <c r="B150" s="102" t="s">
        <v>41</v>
      </c>
      <c r="C150" s="103" t="s">
        <v>193</v>
      </c>
      <c r="D150" s="103" t="s">
        <v>166</v>
      </c>
      <c r="E150" s="103" t="s">
        <v>194</v>
      </c>
      <c r="F150" s="103" t="s">
        <v>2</v>
      </c>
    </row>
    <row r="151" spans="1:6" ht="16.5" thickBot="1" x14ac:dyDescent="0.3">
      <c r="A151" s="104">
        <v>22</v>
      </c>
      <c r="B151" s="108" t="str">
        <f>VLOOKUP($A151,Anagrafica!$A$6:$AF$32,3,0)</f>
        <v>22G</v>
      </c>
      <c r="C151" s="105" t="str">
        <f>VLOOKUP($A151,Anagrafica!$A$6:$AF$32,4,0)</f>
        <v>Rosati Ilaria</v>
      </c>
      <c r="D151" s="109">
        <f>VLOOKUP($A151,Anagrafica!$A$6:$AF$32,11,0)</f>
        <v>0</v>
      </c>
      <c r="E151" s="109">
        <f>VLOOKUP($A151,Anagrafica!$A$6:$AF$32,13,0)</f>
        <v>0</v>
      </c>
      <c r="F151" s="106" t="str">
        <f>VLOOKUP($A151,Anagrafica!$A$6:$AF$32,32,0)</f>
        <v>BDC</v>
      </c>
    </row>
    <row r="152" spans="1:6" ht="16.5" thickBot="1" x14ac:dyDescent="0.3">
      <c r="A152" s="104">
        <v>22</v>
      </c>
      <c r="B152" s="108" t="str">
        <f>VLOOKUP($A152,Anagrafica!$A$6:$AF$32,16,0)</f>
        <v>22R</v>
      </c>
      <c r="C152" s="105" t="str">
        <f>VLOOKUP($A152,Anagrafica!$A$6:$AF$32,17,0)</f>
        <v>Grillo Luigi Loris</v>
      </c>
      <c r="D152" s="109">
        <f>VLOOKUP($A152,Anagrafica!$A$6:$AF$32,24,0)</f>
        <v>0</v>
      </c>
      <c r="E152" s="109">
        <f>VLOOKUP($A152,Anagrafica!$A$6:$AF$32,26,0)</f>
        <v>0</v>
      </c>
      <c r="F152" s="106" t="str">
        <f>VLOOKUP($A152,Anagrafica!$A$6:$AF$32,32,0)</f>
        <v>BDC</v>
      </c>
    </row>
    <row r="153" spans="1:6" ht="16.5" thickBot="1" x14ac:dyDescent="0.3">
      <c r="B153" s="107"/>
      <c r="C153" s="107"/>
      <c r="D153" s="107"/>
      <c r="E153" s="107"/>
      <c r="F153" s="107"/>
    </row>
    <row r="154" spans="1:6" ht="25.5" thickBot="1" x14ac:dyDescent="0.3">
      <c r="A154" s="280" t="s">
        <v>37</v>
      </c>
      <c r="B154" s="281"/>
      <c r="C154" s="282"/>
      <c r="D154" s="277">
        <f>VLOOKUP($A151,'Lista Atleti'!$A$5:$M$31,13,0)</f>
        <v>0.44583333333333325</v>
      </c>
      <c r="E154" s="278"/>
      <c r="F154" s="279"/>
    </row>
    <row r="155" spans="1:6" ht="16.5" thickBot="1" x14ac:dyDescent="0.3">
      <c r="A155" s="283" t="s">
        <v>195</v>
      </c>
      <c r="B155" s="284"/>
      <c r="C155" s="284"/>
      <c r="D155" s="284"/>
      <c r="E155" s="284"/>
      <c r="F155" s="285"/>
    </row>
    <row r="156" spans="1:6" ht="15.75" thickBot="1" x14ac:dyDescent="0.3"/>
    <row r="157" spans="1:6" ht="32.25" thickBot="1" x14ac:dyDescent="0.3">
      <c r="A157" s="102" t="s">
        <v>196</v>
      </c>
      <c r="B157" s="102" t="s">
        <v>41</v>
      </c>
      <c r="C157" s="103" t="s">
        <v>193</v>
      </c>
      <c r="D157" s="103" t="s">
        <v>166</v>
      </c>
      <c r="E157" s="103" t="s">
        <v>194</v>
      </c>
      <c r="F157" s="103" t="s">
        <v>2</v>
      </c>
    </row>
    <row r="158" spans="1:6" ht="16.5" thickBot="1" x14ac:dyDescent="0.3">
      <c r="A158" s="104">
        <v>23</v>
      </c>
      <c r="B158" s="108" t="str">
        <f>VLOOKUP($A158,Anagrafica!$A$6:$AF$32,3,0)</f>
        <v>23G</v>
      </c>
      <c r="C158" s="105" t="str">
        <f>VLOOKUP($A158,Anagrafica!$A$6:$AF$32,4,0)</f>
        <v>Fallavena Valerio</v>
      </c>
      <c r="D158" s="109">
        <f>VLOOKUP($A158,Anagrafica!$A$6:$AF$32,11,0)</f>
        <v>0</v>
      </c>
      <c r="E158" s="109">
        <f>VLOOKUP($A158,Anagrafica!$A$6:$AF$32,13,0)</f>
        <v>0</v>
      </c>
      <c r="F158" s="106" t="str">
        <f>VLOOKUP($A158,Anagrafica!$A$6:$AF$32,32,0)</f>
        <v>TT</v>
      </c>
    </row>
    <row r="159" spans="1:6" ht="16.5" thickBot="1" x14ac:dyDescent="0.3">
      <c r="A159" s="104">
        <v>23</v>
      </c>
      <c r="B159" s="108" t="str">
        <f>VLOOKUP($A159,Anagrafica!$A$6:$AF$32,16,0)</f>
        <v>23R</v>
      </c>
      <c r="C159" s="105" t="str">
        <f>VLOOKUP($A159,Anagrafica!$A$6:$AF$32,17,0)</f>
        <v>Vaccari Elga</v>
      </c>
      <c r="D159" s="109">
        <f>VLOOKUP($A159,Anagrafica!$A$6:$AF$32,24,0)</f>
        <v>0</v>
      </c>
      <c r="E159" s="109">
        <f>VLOOKUP($A159,Anagrafica!$A$6:$AF$32,26,0)</f>
        <v>0</v>
      </c>
      <c r="F159" s="106" t="str">
        <f>VLOOKUP($A159,Anagrafica!$A$6:$AF$32,32,0)</f>
        <v>TT</v>
      </c>
    </row>
    <row r="160" spans="1:6" ht="16.5" thickBot="1" x14ac:dyDescent="0.3">
      <c r="B160" s="107"/>
      <c r="C160" s="107"/>
      <c r="D160" s="107"/>
      <c r="E160" s="107"/>
      <c r="F160" s="107"/>
    </row>
    <row r="161" spans="1:6" ht="25.5" thickBot="1" x14ac:dyDescent="0.3">
      <c r="A161" s="280" t="s">
        <v>37</v>
      </c>
      <c r="B161" s="281"/>
      <c r="C161" s="282"/>
      <c r="D161" s="277">
        <f>VLOOKUP($A158,'Lista Atleti'!$A$5:$M$31,13,0)</f>
        <v>0.44791666666666657</v>
      </c>
      <c r="E161" s="278"/>
      <c r="F161" s="279"/>
    </row>
    <row r="162" spans="1:6" ht="16.5" thickBot="1" x14ac:dyDescent="0.3">
      <c r="A162" s="283" t="s">
        <v>195</v>
      </c>
      <c r="B162" s="284"/>
      <c r="C162" s="284"/>
      <c r="D162" s="284"/>
      <c r="E162" s="284"/>
      <c r="F162" s="285"/>
    </row>
    <row r="163" spans="1:6" ht="15.75" thickBot="1" x14ac:dyDescent="0.3"/>
    <row r="164" spans="1:6" ht="32.25" thickBot="1" x14ac:dyDescent="0.3">
      <c r="A164" s="102" t="s">
        <v>196</v>
      </c>
      <c r="B164" s="102" t="s">
        <v>41</v>
      </c>
      <c r="C164" s="103" t="s">
        <v>193</v>
      </c>
      <c r="D164" s="103" t="s">
        <v>166</v>
      </c>
      <c r="E164" s="103" t="s">
        <v>194</v>
      </c>
      <c r="F164" s="103" t="s">
        <v>2</v>
      </c>
    </row>
    <row r="165" spans="1:6" ht="16.5" thickBot="1" x14ac:dyDescent="0.3">
      <c r="A165" s="104">
        <v>24</v>
      </c>
      <c r="B165" s="108" t="str">
        <f>VLOOKUP($A165,Anagrafica!$A$6:$AF$32,3,0)</f>
        <v>24G</v>
      </c>
      <c r="C165" s="105" t="str">
        <f>VLOOKUP($A165,Anagrafica!$A$6:$AF$32,4,0)</f>
        <v>Giusti Daniele</v>
      </c>
      <c r="D165" s="109">
        <f>VLOOKUP($A165,Anagrafica!$A$6:$AF$32,11,0)</f>
        <v>0</v>
      </c>
      <c r="E165" s="109">
        <f>VLOOKUP($A165,Anagrafica!$A$6:$AF$32,13,0)</f>
        <v>0</v>
      </c>
      <c r="F165" s="106" t="str">
        <f>VLOOKUP($A165,Anagrafica!$A$6:$AF$32,32,0)</f>
        <v>TT</v>
      </c>
    </row>
    <row r="166" spans="1:6" ht="16.5" thickBot="1" x14ac:dyDescent="0.3">
      <c r="A166" s="104">
        <v>24</v>
      </c>
      <c r="B166" s="108" t="str">
        <f>VLOOKUP($A166,Anagrafica!$A$6:$AF$32,16,0)</f>
        <v>24R</v>
      </c>
      <c r="C166" s="105" t="str">
        <f>VLOOKUP($A166,Anagrafica!$A$6:$AF$32,17,0)</f>
        <v>Federigi Elisa</v>
      </c>
      <c r="D166" s="109">
        <f>VLOOKUP($A166,Anagrafica!$A$6:$AF$32,24,0)</f>
        <v>0</v>
      </c>
      <c r="E166" s="109">
        <f>VLOOKUP($A166,Anagrafica!$A$6:$AF$32,26,0)</f>
        <v>0</v>
      </c>
      <c r="F166" s="106" t="str">
        <f>VLOOKUP($A166,Anagrafica!$A$6:$AF$32,32,0)</f>
        <v>TT</v>
      </c>
    </row>
    <row r="167" spans="1:6" ht="16.5" thickBot="1" x14ac:dyDescent="0.3">
      <c r="B167" s="107"/>
      <c r="C167" s="107"/>
      <c r="D167" s="107"/>
      <c r="E167" s="107"/>
      <c r="F167" s="107"/>
    </row>
    <row r="168" spans="1:6" ht="25.5" thickBot="1" x14ac:dyDescent="0.3">
      <c r="A168" s="280" t="s">
        <v>37</v>
      </c>
      <c r="B168" s="281"/>
      <c r="C168" s="282"/>
      <c r="D168" s="277">
        <f>VLOOKUP($A165,'Lista Atleti'!$A$5:$M$31,13,0)</f>
        <v>0.4499999999999999</v>
      </c>
      <c r="E168" s="278"/>
      <c r="F168" s="279"/>
    </row>
    <row r="169" spans="1:6" ht="16.5" thickBot="1" x14ac:dyDescent="0.3">
      <c r="A169" s="283" t="s">
        <v>195</v>
      </c>
      <c r="B169" s="284"/>
      <c r="C169" s="284"/>
      <c r="D169" s="284"/>
      <c r="E169" s="284"/>
      <c r="F169" s="285"/>
    </row>
    <row r="170" spans="1:6" ht="15.75" thickBot="1" x14ac:dyDescent="0.3"/>
    <row r="171" spans="1:6" ht="32.25" thickBot="1" x14ac:dyDescent="0.3">
      <c r="A171" s="102" t="s">
        <v>196</v>
      </c>
      <c r="B171" s="102" t="s">
        <v>41</v>
      </c>
      <c r="C171" s="103" t="s">
        <v>193</v>
      </c>
      <c r="D171" s="103" t="s">
        <v>166</v>
      </c>
      <c r="E171" s="103" t="s">
        <v>194</v>
      </c>
      <c r="F171" s="103" t="s">
        <v>2</v>
      </c>
    </row>
    <row r="172" spans="1:6" ht="16.5" thickBot="1" x14ac:dyDescent="0.3">
      <c r="A172" s="104">
        <v>25</v>
      </c>
      <c r="B172" s="108" t="str">
        <f>VLOOKUP($A172,Anagrafica!$A$6:$AF$32,3,0)</f>
        <v>25G</v>
      </c>
      <c r="C172" s="105" t="str">
        <f>VLOOKUP($A172,Anagrafica!$A$6:$AF$32,4,0)</f>
        <v>De Palma Lucrezia</v>
      </c>
      <c r="D172" s="109">
        <f>VLOOKUP($A172,Anagrafica!$A$6:$AF$32,11,0)</f>
        <v>0</v>
      </c>
      <c r="E172" s="109">
        <f>VLOOKUP($A172,Anagrafica!$A$6:$AF$32,13,0)</f>
        <v>0</v>
      </c>
      <c r="F172" s="106" t="str">
        <f>VLOOKUP($A172,Anagrafica!$A$6:$AF$32,32,0)</f>
        <v>BDC</v>
      </c>
    </row>
    <row r="173" spans="1:6" ht="16.5" thickBot="1" x14ac:dyDescent="0.3">
      <c r="A173" s="104">
        <v>25</v>
      </c>
      <c r="B173" s="108" t="str">
        <f>VLOOKUP($A173,Anagrafica!$A$6:$AF$32,16,0)</f>
        <v>25R</v>
      </c>
      <c r="C173" s="105" t="str">
        <f>VLOOKUP($A173,Anagrafica!$A$6:$AF$32,17,0)</f>
        <v>Sbarra Susanna</v>
      </c>
      <c r="D173" s="109">
        <f>VLOOKUP($A173,Anagrafica!$A$6:$AF$32,24,0)</f>
        <v>0</v>
      </c>
      <c r="E173" s="109">
        <f>VLOOKUP($A173,Anagrafica!$A$6:$AF$32,26,0)</f>
        <v>0</v>
      </c>
      <c r="F173" s="106" t="str">
        <f>VLOOKUP($A173,Anagrafica!$A$6:$AF$32,32,0)</f>
        <v>BDC</v>
      </c>
    </row>
    <row r="174" spans="1:6" ht="16.5" thickBot="1" x14ac:dyDescent="0.3">
      <c r="B174" s="107"/>
      <c r="C174" s="107"/>
      <c r="D174" s="107"/>
      <c r="E174" s="107"/>
      <c r="F174" s="107"/>
    </row>
    <row r="175" spans="1:6" ht="25.5" thickBot="1" x14ac:dyDescent="0.3">
      <c r="A175" s="280" t="s">
        <v>37</v>
      </c>
      <c r="B175" s="281"/>
      <c r="C175" s="282"/>
      <c r="D175" s="277">
        <f>VLOOKUP($A172,'Lista Atleti'!$A$5:$M$31,13,0)</f>
        <v>0.45833333333333326</v>
      </c>
      <c r="E175" s="278"/>
      <c r="F175" s="279"/>
    </row>
    <row r="176" spans="1:6" ht="16.5" thickBot="1" x14ac:dyDescent="0.3">
      <c r="A176" s="283" t="s">
        <v>195</v>
      </c>
      <c r="B176" s="284"/>
      <c r="C176" s="284"/>
      <c r="D176" s="284"/>
      <c r="E176" s="284"/>
      <c r="F176" s="285"/>
    </row>
    <row r="177" spans="1:6" ht="15.75" thickBot="1" x14ac:dyDescent="0.3"/>
    <row r="178" spans="1:6" ht="32.25" thickBot="1" x14ac:dyDescent="0.3">
      <c r="A178" s="102" t="s">
        <v>196</v>
      </c>
      <c r="B178" s="102" t="s">
        <v>41</v>
      </c>
      <c r="C178" s="103" t="s">
        <v>193</v>
      </c>
      <c r="D178" s="103" t="s">
        <v>166</v>
      </c>
      <c r="E178" s="103" t="s">
        <v>194</v>
      </c>
      <c r="F178" s="103" t="s">
        <v>2</v>
      </c>
    </row>
    <row r="179" spans="1:6" ht="16.5" thickBot="1" x14ac:dyDescent="0.3">
      <c r="A179" s="104">
        <v>26</v>
      </c>
      <c r="B179" s="108" t="str">
        <f>VLOOKUP($A179,Anagrafica!$A$6:$AF$32,3,0)</f>
        <v>26G</v>
      </c>
      <c r="C179" s="105" t="str">
        <f>VLOOKUP($A179,Anagrafica!$A$6:$AF$32,4,0)</f>
        <v>Graffeo Valeria</v>
      </c>
      <c r="D179" s="109">
        <f>VLOOKUP($A179,Anagrafica!$A$6:$AF$32,11,0)</f>
        <v>0</v>
      </c>
      <c r="E179" s="109">
        <f>VLOOKUP($A179,Anagrafica!$A$6:$AF$32,13,0)</f>
        <v>0</v>
      </c>
      <c r="F179" s="106" t="str">
        <f>VLOOKUP($A179,Anagrafica!$A$6:$AF$32,32,0)</f>
        <v>TT</v>
      </c>
    </row>
    <row r="180" spans="1:6" ht="16.5" thickBot="1" x14ac:dyDescent="0.3">
      <c r="A180" s="104">
        <v>26</v>
      </c>
      <c r="B180" s="108" t="str">
        <f>VLOOKUP($A180,Anagrafica!$A$6:$AF$32,16,0)</f>
        <v>26R</v>
      </c>
      <c r="C180" s="105" t="str">
        <f>VLOOKUP($A180,Anagrafica!$A$6:$AF$32,17,0)</f>
        <v>Lari Alessandra</v>
      </c>
      <c r="D180" s="109">
        <f>VLOOKUP($A180,Anagrafica!$A$6:$AF$32,24,0)</f>
        <v>0</v>
      </c>
      <c r="E180" s="109">
        <f>VLOOKUP($A180,Anagrafica!$A$6:$AF$32,26,0)</f>
        <v>0</v>
      </c>
      <c r="F180" s="106" t="str">
        <f>VLOOKUP($A180,Anagrafica!$A$6:$AF$32,32,0)</f>
        <v>TT</v>
      </c>
    </row>
    <row r="181" spans="1:6" ht="16.5" thickBot="1" x14ac:dyDescent="0.3">
      <c r="B181" s="107"/>
      <c r="C181" s="107"/>
      <c r="D181" s="107"/>
      <c r="E181" s="107"/>
      <c r="F181" s="107"/>
    </row>
    <row r="182" spans="1:6" ht="25.5" thickBot="1" x14ac:dyDescent="0.3">
      <c r="A182" s="280" t="s">
        <v>37</v>
      </c>
      <c r="B182" s="281"/>
      <c r="C182" s="282"/>
      <c r="D182" s="277">
        <f>VLOOKUP($A179,'Lista Atleti'!$A$5:$M$31,13,0)</f>
        <v>0.46041666666666659</v>
      </c>
      <c r="E182" s="278"/>
      <c r="F182" s="279"/>
    </row>
    <row r="183" spans="1:6" ht="16.5" thickBot="1" x14ac:dyDescent="0.3">
      <c r="A183" s="283" t="s">
        <v>195</v>
      </c>
      <c r="B183" s="284"/>
      <c r="C183" s="284"/>
      <c r="D183" s="284"/>
      <c r="E183" s="284"/>
      <c r="F183" s="285"/>
    </row>
    <row r="184" spans="1:6" ht="15.75" thickBot="1" x14ac:dyDescent="0.3"/>
    <row r="185" spans="1:6" ht="32.25" thickBot="1" x14ac:dyDescent="0.3">
      <c r="A185" s="102" t="s">
        <v>196</v>
      </c>
      <c r="B185" s="102" t="s">
        <v>41</v>
      </c>
      <c r="C185" s="103" t="s">
        <v>193</v>
      </c>
      <c r="D185" s="103" t="s">
        <v>166</v>
      </c>
      <c r="E185" s="103" t="s">
        <v>194</v>
      </c>
      <c r="F185" s="103" t="s">
        <v>2</v>
      </c>
    </row>
    <row r="186" spans="1:6" ht="16.5" thickBot="1" x14ac:dyDescent="0.3">
      <c r="A186" s="104">
        <v>27</v>
      </c>
      <c r="B186" s="108" t="str">
        <f>VLOOKUP($A186,Anagrafica!$A$6:$AF$32,3,0)</f>
        <v>27G</v>
      </c>
      <c r="C186" s="105" t="str">
        <f>VLOOKUP($A186,Anagrafica!$A$6:$AF$32,4,0)</f>
        <v>Natalia Medvedeva</v>
      </c>
      <c r="D186" s="109">
        <f>VLOOKUP($A186,Anagrafica!$A$6:$AF$32,11,0)</f>
        <v>0</v>
      </c>
      <c r="E186" s="109">
        <f>VLOOKUP($A186,Anagrafica!$A$6:$AF$32,13,0)</f>
        <v>0</v>
      </c>
      <c r="F186" s="106" t="str">
        <f>VLOOKUP($A186,Anagrafica!$A$6:$AF$32,32,0)</f>
        <v>TT</v>
      </c>
    </row>
    <row r="187" spans="1:6" ht="16.5" thickBot="1" x14ac:dyDescent="0.3">
      <c r="A187" s="104">
        <v>27</v>
      </c>
      <c r="B187" s="108" t="str">
        <f>VLOOKUP($A187,Anagrafica!$A$6:$AF$32,16,0)</f>
        <v>27R</v>
      </c>
      <c r="C187" s="105" t="str">
        <f>VLOOKUP($A187,Anagrafica!$A$6:$AF$32,17,0)</f>
        <v>Lushin Eduard</v>
      </c>
      <c r="D187" s="109">
        <f>VLOOKUP($A187,Anagrafica!$A$6:$AF$32,24,0)</f>
        <v>0</v>
      </c>
      <c r="E187" s="109">
        <f>VLOOKUP($A187,Anagrafica!$A$6:$AF$32,26,0)</f>
        <v>0</v>
      </c>
      <c r="F187" s="106" t="str">
        <f>VLOOKUP($A187,Anagrafica!$A$6:$AF$32,32,0)</f>
        <v>TT</v>
      </c>
    </row>
    <row r="188" spans="1:6" ht="16.5" thickBot="1" x14ac:dyDescent="0.3">
      <c r="B188" s="107"/>
      <c r="C188" s="107"/>
      <c r="D188" s="107"/>
      <c r="E188" s="107"/>
      <c r="F188" s="107"/>
    </row>
    <row r="189" spans="1:6" ht="25.5" thickBot="1" x14ac:dyDescent="0.3">
      <c r="A189" s="280" t="s">
        <v>37</v>
      </c>
      <c r="B189" s="281"/>
      <c r="C189" s="282"/>
      <c r="D189" s="277">
        <f>VLOOKUP($A186,'Lista Atleti'!$A$5:$M$31,13,0)</f>
        <v>0.46249999999999991</v>
      </c>
      <c r="E189" s="278"/>
      <c r="F189" s="279"/>
    </row>
    <row r="190" spans="1:6" ht="16.5" thickBot="1" x14ac:dyDescent="0.3">
      <c r="A190" s="283" t="s">
        <v>195</v>
      </c>
      <c r="B190" s="284"/>
      <c r="C190" s="284"/>
      <c r="D190" s="284"/>
      <c r="E190" s="284"/>
      <c r="F190" s="285"/>
    </row>
    <row r="191" spans="1:6" ht="15.75" thickBot="1" x14ac:dyDescent="0.3"/>
    <row r="192" spans="1:6" ht="32.25" thickBot="1" x14ac:dyDescent="0.3">
      <c r="A192" s="102" t="s">
        <v>196</v>
      </c>
      <c r="B192" s="102" t="s">
        <v>41</v>
      </c>
      <c r="C192" s="103" t="s">
        <v>193</v>
      </c>
      <c r="D192" s="103" t="s">
        <v>166</v>
      </c>
      <c r="E192" s="103" t="s">
        <v>194</v>
      </c>
      <c r="F192" s="103" t="s">
        <v>2</v>
      </c>
    </row>
    <row r="193" spans="1:6" ht="16.5" thickBot="1" x14ac:dyDescent="0.3">
      <c r="A193" s="104">
        <v>28</v>
      </c>
      <c r="B193" s="108" t="e">
        <f>VLOOKUP($A193,Anagrafica!$A$6:$AF$32,3,0)</f>
        <v>#N/A</v>
      </c>
      <c r="C193" s="105" t="e">
        <f>VLOOKUP($A193,Anagrafica!$A$6:$AF$32,4,0)</f>
        <v>#N/A</v>
      </c>
      <c r="D193" s="109" t="e">
        <f>VLOOKUP($A193,Anagrafica!$A$6:$AF$32,11,0)</f>
        <v>#N/A</v>
      </c>
      <c r="E193" s="109" t="e">
        <f>VLOOKUP($A193,Anagrafica!$A$6:$AF$32,13,0)</f>
        <v>#N/A</v>
      </c>
      <c r="F193" s="106" t="e">
        <f>VLOOKUP($A193,Anagrafica!$A$6:$AF$32,32,0)</f>
        <v>#N/A</v>
      </c>
    </row>
    <row r="194" spans="1:6" ht="16.5" thickBot="1" x14ac:dyDescent="0.3">
      <c r="A194" s="104">
        <v>28</v>
      </c>
      <c r="B194" s="108" t="e">
        <f>VLOOKUP($A194,Anagrafica!$A$6:$AF$32,16,0)</f>
        <v>#N/A</v>
      </c>
      <c r="C194" s="105" t="e">
        <f>VLOOKUP($A194,Anagrafica!$A$6:$AF$32,17,0)</f>
        <v>#N/A</v>
      </c>
      <c r="D194" s="109" t="e">
        <f>VLOOKUP($A194,Anagrafica!$A$6:$AF$32,24,0)</f>
        <v>#N/A</v>
      </c>
      <c r="E194" s="109" t="e">
        <f>VLOOKUP($A194,Anagrafica!$A$6:$AF$32,26,0)</f>
        <v>#N/A</v>
      </c>
      <c r="F194" s="106" t="e">
        <f>VLOOKUP($A194,Anagrafica!$A$6:$AF$32,32,0)</f>
        <v>#N/A</v>
      </c>
    </row>
    <row r="195" spans="1:6" ht="16.5" thickBot="1" x14ac:dyDescent="0.3">
      <c r="B195" s="107"/>
      <c r="C195" s="107"/>
      <c r="D195" s="107"/>
      <c r="E195" s="107"/>
      <c r="F195" s="107"/>
    </row>
    <row r="196" spans="1:6" ht="25.5" thickBot="1" x14ac:dyDescent="0.3">
      <c r="A196" s="280" t="s">
        <v>37</v>
      </c>
      <c r="B196" s="281"/>
      <c r="C196" s="282"/>
      <c r="D196" s="277" t="e">
        <f>VLOOKUP($A193,'Lista Atleti'!$A$5:$M$31,13,0)</f>
        <v>#N/A</v>
      </c>
      <c r="E196" s="278"/>
      <c r="F196" s="279"/>
    </row>
    <row r="197" spans="1:6" ht="16.5" thickBot="1" x14ac:dyDescent="0.3">
      <c r="A197" s="283" t="s">
        <v>195</v>
      </c>
      <c r="B197" s="284"/>
      <c r="C197" s="284"/>
      <c r="D197" s="284"/>
      <c r="E197" s="284"/>
      <c r="F197" s="285"/>
    </row>
    <row r="198" spans="1:6" ht="15.75" thickBot="1" x14ac:dyDescent="0.3"/>
    <row r="199" spans="1:6" ht="32.25" thickBot="1" x14ac:dyDescent="0.3">
      <c r="A199" s="102" t="s">
        <v>196</v>
      </c>
      <c r="B199" s="102" t="s">
        <v>41</v>
      </c>
      <c r="C199" s="103" t="s">
        <v>193</v>
      </c>
      <c r="D199" s="103" t="s">
        <v>166</v>
      </c>
      <c r="E199" s="103" t="s">
        <v>194</v>
      </c>
      <c r="F199" s="103" t="s">
        <v>2</v>
      </c>
    </row>
    <row r="200" spans="1:6" ht="16.5" thickBot="1" x14ac:dyDescent="0.3">
      <c r="A200" s="104">
        <v>29</v>
      </c>
      <c r="B200" s="108" t="e">
        <f>VLOOKUP($A200,Anagrafica!$A$6:$AF$32,3,0)</f>
        <v>#N/A</v>
      </c>
      <c r="C200" s="105" t="e">
        <f>VLOOKUP($A200,Anagrafica!$A$6:$AF$32,4,0)</f>
        <v>#N/A</v>
      </c>
      <c r="D200" s="109" t="e">
        <f>VLOOKUP($A200,Anagrafica!$A$6:$AF$32,11,0)</f>
        <v>#N/A</v>
      </c>
      <c r="E200" s="109" t="e">
        <f>VLOOKUP($A200,Anagrafica!$A$6:$AF$32,13,0)</f>
        <v>#N/A</v>
      </c>
      <c r="F200" s="106" t="e">
        <f>VLOOKUP($A200,Anagrafica!$A$6:$AF$32,32,0)</f>
        <v>#N/A</v>
      </c>
    </row>
    <row r="201" spans="1:6" ht="16.5" thickBot="1" x14ac:dyDescent="0.3">
      <c r="A201" s="104">
        <v>29</v>
      </c>
      <c r="B201" s="108" t="e">
        <f>VLOOKUP($A201,Anagrafica!$A$6:$AF$32,16,0)</f>
        <v>#N/A</v>
      </c>
      <c r="C201" s="105" t="e">
        <f>VLOOKUP($A201,Anagrafica!$A$6:$AF$32,17,0)</f>
        <v>#N/A</v>
      </c>
      <c r="D201" s="109" t="e">
        <f>VLOOKUP($A201,Anagrafica!$A$6:$AF$32,24,0)</f>
        <v>#N/A</v>
      </c>
      <c r="E201" s="109" t="e">
        <f>VLOOKUP($A201,Anagrafica!$A$6:$AF$32,26,0)</f>
        <v>#N/A</v>
      </c>
      <c r="F201" s="106" t="e">
        <f>VLOOKUP($A201,Anagrafica!$A$6:$AF$32,32,0)</f>
        <v>#N/A</v>
      </c>
    </row>
    <row r="202" spans="1:6" ht="16.5" thickBot="1" x14ac:dyDescent="0.3">
      <c r="B202" s="107"/>
      <c r="C202" s="107"/>
      <c r="D202" s="107"/>
      <c r="E202" s="107"/>
      <c r="F202" s="107"/>
    </row>
    <row r="203" spans="1:6" ht="25.5" thickBot="1" x14ac:dyDescent="0.3">
      <c r="A203" s="280" t="s">
        <v>37</v>
      </c>
      <c r="B203" s="281"/>
      <c r="C203" s="282"/>
      <c r="D203" s="277" t="e">
        <f>VLOOKUP($A200,'Lista Atleti'!$A$5:$M$31,13,0)</f>
        <v>#N/A</v>
      </c>
      <c r="E203" s="278"/>
      <c r="F203" s="279"/>
    </row>
    <row r="204" spans="1:6" ht="16.5" thickBot="1" x14ac:dyDescent="0.3">
      <c r="A204" s="283" t="s">
        <v>195</v>
      </c>
      <c r="B204" s="284"/>
      <c r="C204" s="284"/>
      <c r="D204" s="284"/>
      <c r="E204" s="284"/>
      <c r="F204" s="285"/>
    </row>
    <row r="205" spans="1:6" ht="15.75" thickBot="1" x14ac:dyDescent="0.3"/>
    <row r="206" spans="1:6" ht="32.25" thickBot="1" x14ac:dyDescent="0.3">
      <c r="A206" s="102" t="s">
        <v>196</v>
      </c>
      <c r="B206" s="102" t="s">
        <v>41</v>
      </c>
      <c r="C206" s="103" t="s">
        <v>193</v>
      </c>
      <c r="D206" s="103" t="s">
        <v>166</v>
      </c>
      <c r="E206" s="103" t="s">
        <v>194</v>
      </c>
      <c r="F206" s="103" t="s">
        <v>2</v>
      </c>
    </row>
    <row r="207" spans="1:6" ht="16.5" thickBot="1" x14ac:dyDescent="0.3">
      <c r="A207" s="104">
        <v>30</v>
      </c>
      <c r="B207" s="108" t="e">
        <f>VLOOKUP($A207,Anagrafica!$A$6:$AF$32,3,0)</f>
        <v>#N/A</v>
      </c>
      <c r="C207" s="105" t="e">
        <f>VLOOKUP($A207,Anagrafica!$A$6:$AF$32,4,0)</f>
        <v>#N/A</v>
      </c>
      <c r="D207" s="109" t="e">
        <f>VLOOKUP($A207,Anagrafica!$A$6:$AF$32,11,0)</f>
        <v>#N/A</v>
      </c>
      <c r="E207" s="109" t="e">
        <f>VLOOKUP($A207,Anagrafica!$A$6:$AF$32,13,0)</f>
        <v>#N/A</v>
      </c>
      <c r="F207" s="106" t="e">
        <f>VLOOKUP($A207,Anagrafica!$A$6:$AF$32,32,0)</f>
        <v>#N/A</v>
      </c>
    </row>
    <row r="208" spans="1:6" ht="16.5" thickBot="1" x14ac:dyDescent="0.3">
      <c r="A208" s="104">
        <v>30</v>
      </c>
      <c r="B208" s="108" t="e">
        <f>VLOOKUP($A208,Anagrafica!$A$6:$AF$32,16,0)</f>
        <v>#N/A</v>
      </c>
      <c r="C208" s="105" t="e">
        <f>VLOOKUP($A208,Anagrafica!$A$6:$AF$32,17,0)</f>
        <v>#N/A</v>
      </c>
      <c r="D208" s="109" t="e">
        <f>VLOOKUP($A208,Anagrafica!$A$6:$AF$32,24,0)</f>
        <v>#N/A</v>
      </c>
      <c r="E208" s="109" t="e">
        <f>VLOOKUP($A208,Anagrafica!$A$6:$AF$32,26,0)</f>
        <v>#N/A</v>
      </c>
      <c r="F208" s="106" t="e">
        <f>VLOOKUP($A208,Anagrafica!$A$6:$AF$32,32,0)</f>
        <v>#N/A</v>
      </c>
    </row>
    <row r="209" spans="1:6" ht="16.5" thickBot="1" x14ac:dyDescent="0.3">
      <c r="B209" s="107"/>
      <c r="C209" s="107"/>
      <c r="D209" s="107"/>
      <c r="E209" s="107"/>
      <c r="F209" s="107"/>
    </row>
    <row r="210" spans="1:6" ht="25.5" thickBot="1" x14ac:dyDescent="0.3">
      <c r="A210" s="280" t="s">
        <v>37</v>
      </c>
      <c r="B210" s="281"/>
      <c r="C210" s="282"/>
      <c r="D210" s="277" t="e">
        <f>VLOOKUP($A207,'Lista Atleti'!$A$5:$M$31,13,0)</f>
        <v>#N/A</v>
      </c>
      <c r="E210" s="278"/>
      <c r="F210" s="279"/>
    </row>
    <row r="211" spans="1:6" ht="16.5" thickBot="1" x14ac:dyDescent="0.3">
      <c r="A211" s="283" t="s">
        <v>195</v>
      </c>
      <c r="B211" s="284"/>
      <c r="C211" s="284"/>
      <c r="D211" s="284"/>
      <c r="E211" s="284"/>
      <c r="F211" s="285"/>
    </row>
    <row r="212" spans="1:6" ht="15.75" thickBot="1" x14ac:dyDescent="0.3"/>
    <row r="213" spans="1:6" ht="32.25" thickBot="1" x14ac:dyDescent="0.3">
      <c r="A213" s="102" t="s">
        <v>196</v>
      </c>
      <c r="B213" s="102" t="s">
        <v>41</v>
      </c>
      <c r="C213" s="103" t="s">
        <v>193</v>
      </c>
      <c r="D213" s="103" t="s">
        <v>166</v>
      </c>
      <c r="E213" s="103" t="s">
        <v>194</v>
      </c>
      <c r="F213" s="103" t="s">
        <v>2</v>
      </c>
    </row>
    <row r="214" spans="1:6" ht="16.5" thickBot="1" x14ac:dyDescent="0.3">
      <c r="A214" s="104">
        <v>31</v>
      </c>
      <c r="B214" s="108" t="e">
        <f>VLOOKUP($A214,Anagrafica!$A$6:$AF$32,3,0)</f>
        <v>#N/A</v>
      </c>
      <c r="C214" s="105" t="e">
        <f>VLOOKUP($A214,Anagrafica!$A$6:$AF$32,4,0)</f>
        <v>#N/A</v>
      </c>
      <c r="D214" s="109" t="e">
        <f>VLOOKUP($A214,Anagrafica!$A$6:$AF$32,11,0)</f>
        <v>#N/A</v>
      </c>
      <c r="E214" s="109" t="e">
        <f>VLOOKUP($A214,Anagrafica!$A$6:$AF$32,13,0)</f>
        <v>#N/A</v>
      </c>
      <c r="F214" s="106" t="e">
        <f>VLOOKUP($A214,Anagrafica!$A$6:$AF$32,32,0)</f>
        <v>#N/A</v>
      </c>
    </row>
    <row r="215" spans="1:6" ht="16.5" thickBot="1" x14ac:dyDescent="0.3">
      <c r="A215" s="104">
        <v>31</v>
      </c>
      <c r="B215" s="108" t="e">
        <f>VLOOKUP($A215,Anagrafica!$A$6:$AF$32,16,0)</f>
        <v>#N/A</v>
      </c>
      <c r="C215" s="105" t="e">
        <f>VLOOKUP($A215,Anagrafica!$A$6:$AF$32,17,0)</f>
        <v>#N/A</v>
      </c>
      <c r="D215" s="109" t="e">
        <f>VLOOKUP($A215,Anagrafica!$A$6:$AF$32,24,0)</f>
        <v>#N/A</v>
      </c>
      <c r="E215" s="109" t="e">
        <f>VLOOKUP($A215,Anagrafica!$A$6:$AF$32,26,0)</f>
        <v>#N/A</v>
      </c>
      <c r="F215" s="106" t="e">
        <f>VLOOKUP($A215,Anagrafica!$A$6:$AF$32,32,0)</f>
        <v>#N/A</v>
      </c>
    </row>
    <row r="216" spans="1:6" ht="16.5" thickBot="1" x14ac:dyDescent="0.3">
      <c r="B216" s="107"/>
      <c r="C216" s="107"/>
      <c r="D216" s="107"/>
      <c r="E216" s="107"/>
      <c r="F216" s="107"/>
    </row>
    <row r="217" spans="1:6" ht="25.5" thickBot="1" x14ac:dyDescent="0.3">
      <c r="A217" s="280" t="s">
        <v>37</v>
      </c>
      <c r="B217" s="281"/>
      <c r="C217" s="282"/>
      <c r="D217" s="277" t="e">
        <f>VLOOKUP($A214,'Lista Atleti'!$A$5:$M$31,13,0)</f>
        <v>#N/A</v>
      </c>
      <c r="E217" s="278"/>
      <c r="F217" s="279"/>
    </row>
    <row r="218" spans="1:6" ht="16.5" thickBot="1" x14ac:dyDescent="0.3">
      <c r="A218" s="283" t="s">
        <v>195</v>
      </c>
      <c r="B218" s="284"/>
      <c r="C218" s="284"/>
      <c r="D218" s="284"/>
      <c r="E218" s="284"/>
      <c r="F218" s="285"/>
    </row>
    <row r="219" spans="1:6" ht="15.75" thickBot="1" x14ac:dyDescent="0.3"/>
    <row r="220" spans="1:6" ht="32.25" thickBot="1" x14ac:dyDescent="0.3">
      <c r="A220" s="102" t="s">
        <v>196</v>
      </c>
      <c r="B220" s="102" t="s">
        <v>41</v>
      </c>
      <c r="C220" s="103" t="s">
        <v>193</v>
      </c>
      <c r="D220" s="103" t="s">
        <v>166</v>
      </c>
      <c r="E220" s="103" t="s">
        <v>194</v>
      </c>
      <c r="F220" s="103" t="s">
        <v>2</v>
      </c>
    </row>
    <row r="221" spans="1:6" ht="16.5" thickBot="1" x14ac:dyDescent="0.3">
      <c r="A221" s="104">
        <v>32</v>
      </c>
      <c r="B221" s="108" t="e">
        <f>VLOOKUP($A221,Anagrafica!$A$6:$AF$32,3,0)</f>
        <v>#N/A</v>
      </c>
      <c r="C221" s="105" t="e">
        <f>VLOOKUP($A221,Anagrafica!$A$6:$AF$32,4,0)</f>
        <v>#N/A</v>
      </c>
      <c r="D221" s="109" t="e">
        <f>VLOOKUP($A221,Anagrafica!$A$6:$AF$32,11,0)</f>
        <v>#N/A</v>
      </c>
      <c r="E221" s="109" t="e">
        <f>VLOOKUP($A221,Anagrafica!$A$6:$AF$32,13,0)</f>
        <v>#N/A</v>
      </c>
      <c r="F221" s="106" t="e">
        <f>VLOOKUP($A221,Anagrafica!$A$6:$AF$32,32,0)</f>
        <v>#N/A</v>
      </c>
    </row>
    <row r="222" spans="1:6" ht="16.5" thickBot="1" x14ac:dyDescent="0.3">
      <c r="A222" s="104">
        <v>32</v>
      </c>
      <c r="B222" s="108" t="e">
        <f>VLOOKUP($A222,Anagrafica!$A$6:$AF$32,16,0)</f>
        <v>#N/A</v>
      </c>
      <c r="C222" s="105" t="e">
        <f>VLOOKUP($A222,Anagrafica!$A$6:$AF$32,17,0)</f>
        <v>#N/A</v>
      </c>
      <c r="D222" s="109" t="e">
        <f>VLOOKUP($A222,Anagrafica!$A$6:$AF$32,24,0)</f>
        <v>#N/A</v>
      </c>
      <c r="E222" s="109" t="e">
        <f>VLOOKUP($A222,Anagrafica!$A$6:$AF$32,26,0)</f>
        <v>#N/A</v>
      </c>
      <c r="F222" s="106" t="e">
        <f>VLOOKUP($A222,Anagrafica!$A$6:$AF$32,32,0)</f>
        <v>#N/A</v>
      </c>
    </row>
    <row r="223" spans="1:6" ht="16.5" thickBot="1" x14ac:dyDescent="0.3">
      <c r="B223" s="107"/>
      <c r="C223" s="107"/>
      <c r="D223" s="107"/>
      <c r="E223" s="107"/>
      <c r="F223" s="107"/>
    </row>
    <row r="224" spans="1:6" ht="25.5" thickBot="1" x14ac:dyDescent="0.3">
      <c r="A224" s="280" t="s">
        <v>37</v>
      </c>
      <c r="B224" s="281"/>
      <c r="C224" s="282"/>
      <c r="D224" s="277" t="e">
        <f>VLOOKUP($A221,'Lista Atleti'!$A$5:$M$31,13,0)</f>
        <v>#N/A</v>
      </c>
      <c r="E224" s="278"/>
      <c r="F224" s="279"/>
    </row>
    <row r="225" spans="1:6" ht="16.5" thickBot="1" x14ac:dyDescent="0.3">
      <c r="A225" s="283" t="s">
        <v>195</v>
      </c>
      <c r="B225" s="284"/>
      <c r="C225" s="284"/>
      <c r="D225" s="284"/>
      <c r="E225" s="284"/>
      <c r="F225" s="285"/>
    </row>
    <row r="226" spans="1:6" ht="15.75" thickBot="1" x14ac:dyDescent="0.3"/>
    <row r="227" spans="1:6" ht="32.25" thickBot="1" x14ac:dyDescent="0.3">
      <c r="A227" s="102" t="s">
        <v>196</v>
      </c>
      <c r="B227" s="102" t="s">
        <v>41</v>
      </c>
      <c r="C227" s="103" t="s">
        <v>193</v>
      </c>
      <c r="D227" s="103" t="s">
        <v>166</v>
      </c>
      <c r="E227" s="103" t="s">
        <v>194</v>
      </c>
      <c r="F227" s="103" t="s">
        <v>2</v>
      </c>
    </row>
    <row r="228" spans="1:6" ht="16.5" thickBot="1" x14ac:dyDescent="0.3">
      <c r="A228" s="104">
        <v>33</v>
      </c>
      <c r="B228" s="108" t="e">
        <f>VLOOKUP($A228,Anagrafica!$A$6:$AF$32,3,0)</f>
        <v>#N/A</v>
      </c>
      <c r="C228" s="105" t="e">
        <f>VLOOKUP($A228,Anagrafica!$A$6:$AF$32,4,0)</f>
        <v>#N/A</v>
      </c>
      <c r="D228" s="109" t="e">
        <f>VLOOKUP($A228,Anagrafica!$A$6:$AF$32,11,0)</f>
        <v>#N/A</v>
      </c>
      <c r="E228" s="109" t="e">
        <f>VLOOKUP($A228,Anagrafica!$A$6:$AF$32,13,0)</f>
        <v>#N/A</v>
      </c>
      <c r="F228" s="106" t="e">
        <f>VLOOKUP($A228,Anagrafica!$A$6:$AF$32,32,0)</f>
        <v>#N/A</v>
      </c>
    </row>
    <row r="229" spans="1:6" ht="16.5" thickBot="1" x14ac:dyDescent="0.3">
      <c r="A229" s="104">
        <v>33</v>
      </c>
      <c r="B229" s="108" t="e">
        <f>VLOOKUP($A229,Anagrafica!$A$6:$AF$32,16,0)</f>
        <v>#N/A</v>
      </c>
      <c r="C229" s="105" t="e">
        <f>VLOOKUP($A229,Anagrafica!$A$6:$AF$32,17,0)</f>
        <v>#N/A</v>
      </c>
      <c r="D229" s="109" t="e">
        <f>VLOOKUP($A229,Anagrafica!$A$6:$AF$32,24,0)</f>
        <v>#N/A</v>
      </c>
      <c r="E229" s="109" t="e">
        <f>VLOOKUP($A229,Anagrafica!$A$6:$AF$32,26,0)</f>
        <v>#N/A</v>
      </c>
      <c r="F229" s="106" t="e">
        <f>VLOOKUP($A229,Anagrafica!$A$6:$AF$32,32,0)</f>
        <v>#N/A</v>
      </c>
    </row>
    <row r="230" spans="1:6" ht="16.5" thickBot="1" x14ac:dyDescent="0.3">
      <c r="B230" s="107"/>
      <c r="C230" s="107"/>
      <c r="D230" s="107"/>
      <c r="E230" s="107"/>
      <c r="F230" s="107"/>
    </row>
    <row r="231" spans="1:6" ht="25.5" thickBot="1" x14ac:dyDescent="0.3">
      <c r="A231" s="280" t="s">
        <v>37</v>
      </c>
      <c r="B231" s="281"/>
      <c r="C231" s="282"/>
      <c r="D231" s="277" t="e">
        <f>VLOOKUP($A228,'Lista Atleti'!$A$5:$M$31,13,0)</f>
        <v>#N/A</v>
      </c>
      <c r="E231" s="278"/>
      <c r="F231" s="279"/>
    </row>
    <row r="232" spans="1:6" ht="16.5" thickBot="1" x14ac:dyDescent="0.3">
      <c r="A232" s="283" t="s">
        <v>195</v>
      </c>
      <c r="B232" s="284"/>
      <c r="C232" s="284"/>
      <c r="D232" s="284"/>
      <c r="E232" s="284"/>
      <c r="F232" s="285"/>
    </row>
  </sheetData>
  <mergeCells count="99">
    <mergeCell ref="A225:F225"/>
    <mergeCell ref="A231:C231"/>
    <mergeCell ref="D231:F231"/>
    <mergeCell ref="A232:F232"/>
    <mergeCell ref="A211:F211"/>
    <mergeCell ref="A217:C217"/>
    <mergeCell ref="D217:F217"/>
    <mergeCell ref="A218:F218"/>
    <mergeCell ref="A224:C224"/>
    <mergeCell ref="D224:F224"/>
    <mergeCell ref="A197:F197"/>
    <mergeCell ref="A203:C203"/>
    <mergeCell ref="D203:F203"/>
    <mergeCell ref="A204:F204"/>
    <mergeCell ref="A210:C210"/>
    <mergeCell ref="D210:F210"/>
    <mergeCell ref="A183:F183"/>
    <mergeCell ref="A189:C189"/>
    <mergeCell ref="D189:F189"/>
    <mergeCell ref="A190:F190"/>
    <mergeCell ref="A196:C196"/>
    <mergeCell ref="D196:F196"/>
    <mergeCell ref="A169:F169"/>
    <mergeCell ref="A175:C175"/>
    <mergeCell ref="D175:F175"/>
    <mergeCell ref="A176:F176"/>
    <mergeCell ref="A182:C182"/>
    <mergeCell ref="D182:F182"/>
    <mergeCell ref="A155:F155"/>
    <mergeCell ref="A161:C161"/>
    <mergeCell ref="D161:F161"/>
    <mergeCell ref="A162:F162"/>
    <mergeCell ref="A168:C168"/>
    <mergeCell ref="D168:F168"/>
    <mergeCell ref="A141:F141"/>
    <mergeCell ref="A147:C147"/>
    <mergeCell ref="D147:F147"/>
    <mergeCell ref="A148:F148"/>
    <mergeCell ref="A154:C154"/>
    <mergeCell ref="D154:F154"/>
    <mergeCell ref="A127:F127"/>
    <mergeCell ref="A133:C133"/>
    <mergeCell ref="D133:F133"/>
    <mergeCell ref="A134:F134"/>
    <mergeCell ref="A140:C140"/>
    <mergeCell ref="D140:F140"/>
    <mergeCell ref="A113:F113"/>
    <mergeCell ref="A119:C119"/>
    <mergeCell ref="D119:F119"/>
    <mergeCell ref="A120:F120"/>
    <mergeCell ref="A126:C126"/>
    <mergeCell ref="D126:F126"/>
    <mergeCell ref="A99:F99"/>
    <mergeCell ref="A105:C105"/>
    <mergeCell ref="D105:F105"/>
    <mergeCell ref="A106:F106"/>
    <mergeCell ref="A112:C112"/>
    <mergeCell ref="D112:F112"/>
    <mergeCell ref="A85:F85"/>
    <mergeCell ref="A91:C91"/>
    <mergeCell ref="D91:F91"/>
    <mergeCell ref="A92:F92"/>
    <mergeCell ref="A98:C98"/>
    <mergeCell ref="D98:F98"/>
    <mergeCell ref="A71:F71"/>
    <mergeCell ref="A77:C77"/>
    <mergeCell ref="D77:F77"/>
    <mergeCell ref="A78:F78"/>
    <mergeCell ref="A84:C84"/>
    <mergeCell ref="D84:F84"/>
    <mergeCell ref="A57:F57"/>
    <mergeCell ref="A63:C63"/>
    <mergeCell ref="D63:F63"/>
    <mergeCell ref="A64:F64"/>
    <mergeCell ref="A70:C70"/>
    <mergeCell ref="D70:F70"/>
    <mergeCell ref="A43:F43"/>
    <mergeCell ref="A49:C49"/>
    <mergeCell ref="D49:F49"/>
    <mergeCell ref="A50:F50"/>
    <mergeCell ref="A56:C56"/>
    <mergeCell ref="D56:F56"/>
    <mergeCell ref="A29:F29"/>
    <mergeCell ref="A35:C35"/>
    <mergeCell ref="D35:F35"/>
    <mergeCell ref="A36:F36"/>
    <mergeCell ref="A42:C42"/>
    <mergeCell ref="D42:F42"/>
    <mergeCell ref="A15:F15"/>
    <mergeCell ref="A21:C21"/>
    <mergeCell ref="D21:F21"/>
    <mergeCell ref="A22:F22"/>
    <mergeCell ref="A28:C28"/>
    <mergeCell ref="D28:F28"/>
    <mergeCell ref="D7:F7"/>
    <mergeCell ref="A7:C7"/>
    <mergeCell ref="A8:F8"/>
    <mergeCell ref="A14:C14"/>
    <mergeCell ref="D14:F14"/>
  </mergeCells>
  <pageMargins left="0.7" right="0.7" top="0.75" bottom="0.75" header="0.3" footer="0.3"/>
  <pageSetup paperSize="9" scale="90" orientation="portrait" r:id="rId1"/>
  <rowBreaks count="2" manualBreakCount="2">
    <brk id="106" max="16383" man="1"/>
    <brk id="1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F32"/>
  <sheetViews>
    <sheetView showGridLines="0" topLeftCell="N10" zoomScaleNormal="100" workbookViewId="0">
      <selection activeCell="AE35" sqref="AE35"/>
    </sheetView>
  </sheetViews>
  <sheetFormatPr defaultRowHeight="15" outlineLevelCol="1" x14ac:dyDescent="0.25"/>
  <cols>
    <col min="1" max="1" width="5.85546875" customWidth="1"/>
    <col min="2" max="2" width="8.140625" customWidth="1"/>
    <col min="3" max="3" width="10.28515625" customWidth="1"/>
    <col min="4" max="4" width="26.42578125" bestFit="1" customWidth="1"/>
    <col min="5" max="5" width="8.28515625" customWidth="1" outlineLevel="1"/>
    <col min="6" max="6" width="27.7109375" bestFit="1" customWidth="1" outlineLevel="1"/>
    <col min="7" max="7" width="10.28515625" hidden="1" customWidth="1" outlineLevel="1"/>
    <col min="8" max="8" width="10.5703125" style="12" customWidth="1" outlineLevel="1"/>
    <col min="9" max="9" width="10.7109375" style="12" customWidth="1" outlineLevel="1"/>
    <col min="10" max="10" width="13.28515625" style="12" hidden="1" customWidth="1" outlineLevel="1"/>
    <col min="11" max="11" width="7.5703125" style="12" hidden="1" customWidth="1" outlineLevel="1"/>
    <col min="12" max="12" width="18.28515625" style="12" hidden="1" customWidth="1" outlineLevel="1"/>
    <col min="13" max="13" width="7" style="12" hidden="1" customWidth="1" outlineLevel="1"/>
    <col min="14" max="14" width="9.42578125" customWidth="1" outlineLevel="1"/>
    <col min="15" max="15" width="11.140625" customWidth="1" outlineLevel="1"/>
    <col min="16" max="16" width="10.42578125" customWidth="1" outlineLevel="1"/>
    <col min="17" max="17" width="22.85546875" customWidth="1" outlineLevel="1"/>
    <col min="18" max="18" width="7.7109375" customWidth="1" outlineLevel="1"/>
    <col min="19" max="19" width="28.28515625" customWidth="1" outlineLevel="1"/>
    <col min="20" max="20" width="9.85546875" hidden="1" customWidth="1" outlineLevel="1"/>
    <col min="21" max="21" width="9.7109375" customWidth="1" outlineLevel="1"/>
    <col min="22" max="22" width="7.85546875" customWidth="1" outlineLevel="1"/>
    <col min="23" max="23" width="13.7109375" hidden="1" customWidth="1" outlineLevel="1"/>
    <col min="24" max="24" width="7.42578125" hidden="1" customWidth="1" outlineLevel="1"/>
    <col min="25" max="25" width="13.7109375" hidden="1" customWidth="1" outlineLevel="1"/>
    <col min="26" max="26" width="9.5703125" hidden="1" customWidth="1" outlineLevel="1"/>
    <col min="27" max="27" width="8.7109375" customWidth="1" outlineLevel="1"/>
    <col min="28" max="28" width="11.5703125" style="4" customWidth="1" outlineLevel="1"/>
    <col min="29" max="29" width="11.7109375" customWidth="1" outlineLevel="1"/>
    <col min="30" max="30" width="13.7109375" customWidth="1" outlineLevel="1"/>
    <col min="31" max="31" width="13" customWidth="1"/>
    <col min="32" max="32" width="11.85546875" customWidth="1" outlineLevel="1"/>
    <col min="33" max="33" width="23.7109375" bestFit="1" customWidth="1"/>
  </cols>
  <sheetData>
    <row r="4" spans="1:32" ht="57" customHeight="1" x14ac:dyDescent="0.25"/>
    <row r="5" spans="1:32" s="30" customFormat="1" ht="39" customHeight="1" x14ac:dyDescent="0.2">
      <c r="A5" s="23" t="s">
        <v>1</v>
      </c>
      <c r="B5" s="23" t="s">
        <v>135</v>
      </c>
      <c r="C5" s="24" t="s">
        <v>158</v>
      </c>
      <c r="D5" s="24" t="s">
        <v>130</v>
      </c>
      <c r="E5" s="24" t="s">
        <v>4</v>
      </c>
      <c r="F5" s="25" t="s">
        <v>7</v>
      </c>
      <c r="G5" s="25" t="s">
        <v>12</v>
      </c>
      <c r="H5" s="26" t="s">
        <v>75</v>
      </c>
      <c r="I5" s="26" t="s">
        <v>18</v>
      </c>
      <c r="J5" s="26" t="s">
        <v>166</v>
      </c>
      <c r="K5" s="26" t="s">
        <v>175</v>
      </c>
      <c r="L5" s="26" t="s">
        <v>172</v>
      </c>
      <c r="M5" s="26" t="s">
        <v>175</v>
      </c>
      <c r="N5" s="24" t="s">
        <v>26</v>
      </c>
      <c r="O5" s="24" t="s">
        <v>2</v>
      </c>
      <c r="P5" s="27" t="s">
        <v>159</v>
      </c>
      <c r="Q5" s="27" t="s">
        <v>131</v>
      </c>
      <c r="R5" s="27" t="s">
        <v>4</v>
      </c>
      <c r="S5" s="28" t="s">
        <v>10</v>
      </c>
      <c r="T5" s="28" t="s">
        <v>12</v>
      </c>
      <c r="U5" s="28" t="s">
        <v>85</v>
      </c>
      <c r="V5" s="28" t="s">
        <v>18</v>
      </c>
      <c r="W5" s="28" t="s">
        <v>166</v>
      </c>
      <c r="X5" s="28" t="s">
        <v>175</v>
      </c>
      <c r="Y5" s="28" t="s">
        <v>176</v>
      </c>
      <c r="Z5" s="28" t="s">
        <v>175</v>
      </c>
      <c r="AA5" s="28" t="s">
        <v>26</v>
      </c>
      <c r="AB5" s="28" t="s">
        <v>2</v>
      </c>
      <c r="AC5" s="29" t="s">
        <v>15</v>
      </c>
      <c r="AD5" s="29" t="s">
        <v>28</v>
      </c>
      <c r="AE5" s="29" t="s">
        <v>16</v>
      </c>
      <c r="AF5" s="29" t="s">
        <v>17</v>
      </c>
    </row>
    <row r="6" spans="1:32" s="5" customFormat="1" ht="12" x14ac:dyDescent="0.2">
      <c r="A6" s="216">
        <v>1</v>
      </c>
      <c r="B6" s="217">
        <f>VLOOKUP($A6,'Lista Atleti'!$A$5:$M$31,2,0)</f>
        <v>1</v>
      </c>
      <c r="C6" s="20" t="s">
        <v>273</v>
      </c>
      <c r="D6" s="21" t="s">
        <v>210</v>
      </c>
      <c r="E6" s="6" t="s">
        <v>217</v>
      </c>
      <c r="F6" s="21" t="s">
        <v>258</v>
      </c>
      <c r="G6" s="6"/>
      <c r="H6" s="13">
        <v>1984</v>
      </c>
      <c r="I6" s="13">
        <f t="shared" ref="I6" si="0">2025-H6</f>
        <v>41</v>
      </c>
      <c r="J6" s="7"/>
      <c r="K6" s="91"/>
      <c r="L6" s="90"/>
      <c r="M6" s="91"/>
      <c r="N6" s="11" t="s">
        <v>27</v>
      </c>
      <c r="O6" s="6" t="s">
        <v>31</v>
      </c>
      <c r="P6" s="22" t="s">
        <v>274</v>
      </c>
      <c r="Q6" s="21" t="s">
        <v>227</v>
      </c>
      <c r="R6" s="6" t="s">
        <v>217</v>
      </c>
      <c r="S6" s="21" t="s">
        <v>258</v>
      </c>
      <c r="T6" s="6"/>
      <c r="U6" s="13">
        <v>1984</v>
      </c>
      <c r="V6" s="13">
        <f t="shared" ref="V6:V27" si="1">2025-U6</f>
        <v>41</v>
      </c>
      <c r="W6" s="13"/>
      <c r="X6" s="91"/>
      <c r="Y6" s="13"/>
      <c r="Z6" s="91"/>
      <c r="AA6" s="11" t="s">
        <v>27</v>
      </c>
      <c r="AB6" s="87" t="s">
        <v>31</v>
      </c>
      <c r="AC6" s="13">
        <f t="shared" ref="AC6:AC27" si="2">I6+V6</f>
        <v>82</v>
      </c>
      <c r="AD6" s="6" t="str">
        <f t="shared" ref="AD6:AD27" si="3">IF(AND(N6="M",AA6="M"),"Lui",IF(AND(N6="M",AA6="F"),"Lui &amp; Lei",IF(AND(N6="F",AA6="M"),"Lui &amp; Lei",IF(AND(N6="F",AA6="F"),"Donne"))))</f>
        <v>Lui</v>
      </c>
      <c r="AE6" s="86" t="str">
        <f t="shared" ref="AE6:AE31" si="4">IF($AD6="Lui",IF($AC6&lt;=90,"F1",IF($AC6&lt;=110,"F2",IF($AC6&lt;=135,"F3","F4"))),IF($AD6="Lui &amp; Lei","Mista","Donna"))</f>
        <v>F1</v>
      </c>
      <c r="AF6" s="6" t="str">
        <f t="shared" ref="AF6:AF27" si="5">IF(AND(O6="BDC",AB6="BDC"),"BDC",IF(AND(O6="BDC",AB6="TT"),"TT",IF(AND(O6="TT",AB6="BDC"),"TT",IF(AND(O6="TT",AB6="TT"),"TT"))))</f>
        <v>BDC</v>
      </c>
    </row>
    <row r="7" spans="1:32" s="5" customFormat="1" ht="12" x14ac:dyDescent="0.2">
      <c r="A7" s="216">
        <v>2</v>
      </c>
      <c r="B7" s="217">
        <f>VLOOKUP($A7,'Lista Atleti'!$A$5:$M$31,2,0)</f>
        <v>2</v>
      </c>
      <c r="C7" s="20" t="s">
        <v>275</v>
      </c>
      <c r="D7" s="21" t="s">
        <v>164</v>
      </c>
      <c r="E7" s="6" t="s">
        <v>217</v>
      </c>
      <c r="F7" s="21" t="s">
        <v>258</v>
      </c>
      <c r="G7" s="6"/>
      <c r="H7" s="13">
        <v>1988</v>
      </c>
      <c r="I7" s="13">
        <f t="shared" ref="I7:I32" si="6">2025-H7</f>
        <v>37</v>
      </c>
      <c r="J7" s="7"/>
      <c r="K7" s="91"/>
      <c r="L7" s="90"/>
      <c r="M7" s="91"/>
      <c r="N7" s="11" t="s">
        <v>27</v>
      </c>
      <c r="O7" s="6" t="s">
        <v>31</v>
      </c>
      <c r="P7" s="22" t="s">
        <v>276</v>
      </c>
      <c r="Q7" s="21" t="s">
        <v>228</v>
      </c>
      <c r="R7" s="6" t="s">
        <v>217</v>
      </c>
      <c r="S7" s="21" t="s">
        <v>258</v>
      </c>
      <c r="T7" s="6"/>
      <c r="U7" s="13">
        <v>1990</v>
      </c>
      <c r="V7" s="13">
        <f t="shared" si="1"/>
        <v>35</v>
      </c>
      <c r="W7" s="13"/>
      <c r="X7" s="91"/>
      <c r="Y7" s="13"/>
      <c r="Z7" s="91"/>
      <c r="AA7" s="11" t="s">
        <v>27</v>
      </c>
      <c r="AB7" s="87" t="s">
        <v>31</v>
      </c>
      <c r="AC7" s="13">
        <f t="shared" si="2"/>
        <v>72</v>
      </c>
      <c r="AD7" s="6" t="str">
        <f t="shared" si="3"/>
        <v>Lui</v>
      </c>
      <c r="AE7" s="86" t="str">
        <f t="shared" si="4"/>
        <v>F1</v>
      </c>
      <c r="AF7" s="6" t="str">
        <f t="shared" si="5"/>
        <v>BDC</v>
      </c>
    </row>
    <row r="8" spans="1:32" s="5" customFormat="1" ht="12" x14ac:dyDescent="0.2">
      <c r="A8" s="216">
        <v>3</v>
      </c>
      <c r="B8" s="217">
        <f>VLOOKUP($A8,'Lista Atleti'!$A$5:$M$31,2,0)</f>
        <v>3</v>
      </c>
      <c r="C8" s="20" t="s">
        <v>277</v>
      </c>
      <c r="D8" s="21" t="s">
        <v>212</v>
      </c>
      <c r="E8" s="6" t="s">
        <v>218</v>
      </c>
      <c r="F8" s="21" t="s">
        <v>220</v>
      </c>
      <c r="G8" s="6"/>
      <c r="H8" s="13">
        <v>1978</v>
      </c>
      <c r="I8" s="13">
        <f t="shared" si="6"/>
        <v>47</v>
      </c>
      <c r="J8" s="7"/>
      <c r="K8" s="91"/>
      <c r="L8" s="90"/>
      <c r="M8" s="91"/>
      <c r="N8" s="11" t="s">
        <v>27</v>
      </c>
      <c r="O8" s="6" t="s">
        <v>30</v>
      </c>
      <c r="P8" s="22" t="s">
        <v>278</v>
      </c>
      <c r="Q8" s="21" t="s">
        <v>229</v>
      </c>
      <c r="R8" s="6" t="s">
        <v>218</v>
      </c>
      <c r="S8" s="21" t="s">
        <v>237</v>
      </c>
      <c r="T8" s="6"/>
      <c r="U8" s="13">
        <v>2000</v>
      </c>
      <c r="V8" s="13">
        <f t="shared" si="1"/>
        <v>25</v>
      </c>
      <c r="W8" s="13"/>
      <c r="X8" s="91"/>
      <c r="Y8" s="13"/>
      <c r="Z8" s="91"/>
      <c r="AA8" s="11" t="s">
        <v>27</v>
      </c>
      <c r="AB8" s="87" t="s">
        <v>30</v>
      </c>
      <c r="AC8" s="13">
        <f t="shared" si="2"/>
        <v>72</v>
      </c>
      <c r="AD8" s="6" t="str">
        <f t="shared" si="3"/>
        <v>Lui</v>
      </c>
      <c r="AE8" s="86" t="str">
        <f t="shared" si="4"/>
        <v>F1</v>
      </c>
      <c r="AF8" s="6" t="str">
        <f t="shared" si="5"/>
        <v>TT</v>
      </c>
    </row>
    <row r="9" spans="1:32" s="5" customFormat="1" ht="12" x14ac:dyDescent="0.2">
      <c r="A9" s="216">
        <v>4</v>
      </c>
      <c r="B9" s="217">
        <f>VLOOKUP($A9,'Lista Atleti'!$A$5:$M$31,2,0)</f>
        <v>4</v>
      </c>
      <c r="C9" s="20" t="s">
        <v>279</v>
      </c>
      <c r="D9" s="21" t="s">
        <v>211</v>
      </c>
      <c r="E9" s="6" t="s">
        <v>217</v>
      </c>
      <c r="F9" s="21" t="s">
        <v>226</v>
      </c>
      <c r="G9" s="6"/>
      <c r="H9" s="13">
        <v>1970</v>
      </c>
      <c r="I9" s="13">
        <f t="shared" si="6"/>
        <v>55</v>
      </c>
      <c r="J9" s="7"/>
      <c r="K9" s="91"/>
      <c r="L9" s="90"/>
      <c r="M9" s="91"/>
      <c r="N9" s="11" t="s">
        <v>27</v>
      </c>
      <c r="O9" s="6" t="s">
        <v>30</v>
      </c>
      <c r="P9" s="22" t="s">
        <v>280</v>
      </c>
      <c r="Q9" s="21" t="s">
        <v>267</v>
      </c>
      <c r="R9" s="6" t="s">
        <v>218</v>
      </c>
      <c r="S9" s="21" t="s">
        <v>268</v>
      </c>
      <c r="T9" s="6"/>
      <c r="U9" s="13">
        <v>1973</v>
      </c>
      <c r="V9" s="13">
        <f t="shared" si="1"/>
        <v>52</v>
      </c>
      <c r="W9" s="13"/>
      <c r="X9" s="91"/>
      <c r="Y9" s="13"/>
      <c r="Z9" s="91"/>
      <c r="AA9" s="11" t="s">
        <v>27</v>
      </c>
      <c r="AB9" s="87" t="s">
        <v>30</v>
      </c>
      <c r="AC9" s="13">
        <f t="shared" si="2"/>
        <v>107</v>
      </c>
      <c r="AD9" s="6" t="str">
        <f t="shared" si="3"/>
        <v>Lui</v>
      </c>
      <c r="AE9" s="86" t="str">
        <f t="shared" si="4"/>
        <v>F2</v>
      </c>
      <c r="AF9" s="6" t="str">
        <f t="shared" si="5"/>
        <v>TT</v>
      </c>
    </row>
    <row r="10" spans="1:32" s="5" customFormat="1" ht="12" x14ac:dyDescent="0.2">
      <c r="A10" s="216">
        <v>5</v>
      </c>
      <c r="B10" s="217">
        <f>VLOOKUP($A10,'Lista Atleti'!$A$5:$M$31,2,0)</f>
        <v>5</v>
      </c>
      <c r="C10" s="20" t="s">
        <v>281</v>
      </c>
      <c r="D10" s="21" t="s">
        <v>165</v>
      </c>
      <c r="E10" s="6" t="s">
        <v>217</v>
      </c>
      <c r="F10" s="21" t="s">
        <v>258</v>
      </c>
      <c r="G10" s="6"/>
      <c r="H10" s="13">
        <v>1972</v>
      </c>
      <c r="I10" s="13">
        <f t="shared" si="6"/>
        <v>53</v>
      </c>
      <c r="J10" s="7"/>
      <c r="K10" s="91"/>
      <c r="L10" s="90"/>
      <c r="M10" s="91"/>
      <c r="N10" s="11" t="s">
        <v>27</v>
      </c>
      <c r="O10" s="6" t="s">
        <v>30</v>
      </c>
      <c r="P10" s="22" t="s">
        <v>282</v>
      </c>
      <c r="Q10" s="21" t="s">
        <v>56</v>
      </c>
      <c r="R10" s="6" t="s">
        <v>217</v>
      </c>
      <c r="S10" s="21" t="s">
        <v>80</v>
      </c>
      <c r="T10" s="6"/>
      <c r="U10" s="13">
        <v>1975</v>
      </c>
      <c r="V10" s="13">
        <f t="shared" si="1"/>
        <v>50</v>
      </c>
      <c r="W10" s="13"/>
      <c r="X10" s="91"/>
      <c r="Y10" s="13"/>
      <c r="Z10" s="91"/>
      <c r="AA10" s="11" t="s">
        <v>27</v>
      </c>
      <c r="AB10" s="87" t="s">
        <v>30</v>
      </c>
      <c r="AC10" s="13">
        <f t="shared" si="2"/>
        <v>103</v>
      </c>
      <c r="AD10" s="6" t="str">
        <f t="shared" si="3"/>
        <v>Lui</v>
      </c>
      <c r="AE10" s="86" t="str">
        <f t="shared" si="4"/>
        <v>F2</v>
      </c>
      <c r="AF10" s="6" t="str">
        <f t="shared" si="5"/>
        <v>TT</v>
      </c>
    </row>
    <row r="11" spans="1:32" s="5" customFormat="1" ht="12" x14ac:dyDescent="0.2">
      <c r="A11" s="216">
        <v>6</v>
      </c>
      <c r="B11" s="217">
        <f>VLOOKUP($A11,'Lista Atleti'!$A$5:$M$31,2,0)</f>
        <v>6</v>
      </c>
      <c r="C11" s="20" t="s">
        <v>283</v>
      </c>
      <c r="D11" s="21" t="s">
        <v>154</v>
      </c>
      <c r="E11" s="6" t="s">
        <v>217</v>
      </c>
      <c r="F11" s="21" t="s">
        <v>257</v>
      </c>
      <c r="G11" s="6"/>
      <c r="H11" s="13">
        <v>1973</v>
      </c>
      <c r="I11" s="13">
        <f t="shared" si="6"/>
        <v>52</v>
      </c>
      <c r="J11" s="7"/>
      <c r="K11" s="91"/>
      <c r="L11" s="90"/>
      <c r="M11" s="91"/>
      <c r="N11" s="11" t="s">
        <v>27</v>
      </c>
      <c r="O11" s="6" t="s">
        <v>30</v>
      </c>
      <c r="P11" s="22" t="s">
        <v>284</v>
      </c>
      <c r="Q11" s="21" t="s">
        <v>155</v>
      </c>
      <c r="R11" s="6" t="s">
        <v>217</v>
      </c>
      <c r="S11" s="21" t="s">
        <v>257</v>
      </c>
      <c r="T11" s="6"/>
      <c r="U11" s="13">
        <v>1974</v>
      </c>
      <c r="V11" s="13">
        <f t="shared" si="1"/>
        <v>51</v>
      </c>
      <c r="W11" s="13"/>
      <c r="X11" s="91"/>
      <c r="Y11" s="13"/>
      <c r="Z11" s="91"/>
      <c r="AA11" s="11" t="s">
        <v>27</v>
      </c>
      <c r="AB11" s="87" t="s">
        <v>30</v>
      </c>
      <c r="AC11" s="13">
        <f t="shared" si="2"/>
        <v>103</v>
      </c>
      <c r="AD11" s="6" t="str">
        <f t="shared" si="3"/>
        <v>Lui</v>
      </c>
      <c r="AE11" s="86" t="str">
        <f t="shared" si="4"/>
        <v>F2</v>
      </c>
      <c r="AF11" s="6" t="str">
        <f t="shared" si="5"/>
        <v>TT</v>
      </c>
    </row>
    <row r="12" spans="1:32" s="5" customFormat="1" ht="12" customHeight="1" x14ac:dyDescent="0.2">
      <c r="A12" s="216">
        <v>7</v>
      </c>
      <c r="B12" s="217">
        <f>VLOOKUP($A12,'Lista Atleti'!$A$5:$M$31,2,0)</f>
        <v>7</v>
      </c>
      <c r="C12" s="20" t="s">
        <v>285</v>
      </c>
      <c r="D12" s="21" t="s">
        <v>244</v>
      </c>
      <c r="E12" s="6" t="s">
        <v>219</v>
      </c>
      <c r="F12" s="21" t="s">
        <v>221</v>
      </c>
      <c r="G12" s="6"/>
      <c r="H12" s="13">
        <v>1970</v>
      </c>
      <c r="I12" s="13">
        <f t="shared" si="6"/>
        <v>55</v>
      </c>
      <c r="J12" s="7"/>
      <c r="K12" s="91"/>
      <c r="L12" s="90"/>
      <c r="M12" s="91"/>
      <c r="N12" s="11" t="s">
        <v>27</v>
      </c>
      <c r="O12" s="6" t="s">
        <v>30</v>
      </c>
      <c r="P12" s="22" t="s">
        <v>286</v>
      </c>
      <c r="Q12" s="21" t="s">
        <v>266</v>
      </c>
      <c r="R12" s="6" t="s">
        <v>219</v>
      </c>
      <c r="S12" s="21" t="s">
        <v>269</v>
      </c>
      <c r="T12" s="6"/>
      <c r="U12" s="13">
        <v>1971</v>
      </c>
      <c r="V12" s="13">
        <f t="shared" si="1"/>
        <v>54</v>
      </c>
      <c r="W12" s="13"/>
      <c r="X12" s="91"/>
      <c r="Y12" s="13"/>
      <c r="Z12" s="91"/>
      <c r="AA12" s="11" t="s">
        <v>27</v>
      </c>
      <c r="AB12" s="87" t="s">
        <v>30</v>
      </c>
      <c r="AC12" s="13">
        <f t="shared" si="2"/>
        <v>109</v>
      </c>
      <c r="AD12" s="6" t="str">
        <f t="shared" si="3"/>
        <v>Lui</v>
      </c>
      <c r="AE12" s="86" t="str">
        <f t="shared" si="4"/>
        <v>F2</v>
      </c>
      <c r="AF12" s="6" t="str">
        <f t="shared" si="5"/>
        <v>TT</v>
      </c>
    </row>
    <row r="13" spans="1:32" s="5" customFormat="1" ht="12" x14ac:dyDescent="0.2">
      <c r="A13" s="216">
        <v>8</v>
      </c>
      <c r="B13" s="217">
        <f>VLOOKUP($A13,'Lista Atleti'!$A$5:$M$31,2,0)</f>
        <v>8</v>
      </c>
      <c r="C13" s="20" t="s">
        <v>287</v>
      </c>
      <c r="D13" s="21" t="s">
        <v>213</v>
      </c>
      <c r="E13" s="6" t="s">
        <v>219</v>
      </c>
      <c r="F13" s="21" t="s">
        <v>222</v>
      </c>
      <c r="G13" s="6"/>
      <c r="H13" s="13">
        <v>1971</v>
      </c>
      <c r="I13" s="13">
        <f t="shared" si="6"/>
        <v>54</v>
      </c>
      <c r="J13" s="7"/>
      <c r="K13" s="91"/>
      <c r="L13" s="90"/>
      <c r="M13" s="91"/>
      <c r="N13" s="11" t="s">
        <v>27</v>
      </c>
      <c r="O13" s="6" t="s">
        <v>30</v>
      </c>
      <c r="P13" s="22" t="s">
        <v>288</v>
      </c>
      <c r="Q13" s="21" t="s">
        <v>230</v>
      </c>
      <c r="R13" s="6" t="s">
        <v>217</v>
      </c>
      <c r="S13" s="21" t="s">
        <v>270</v>
      </c>
      <c r="T13" s="6"/>
      <c r="U13" s="13">
        <v>1970</v>
      </c>
      <c r="V13" s="13">
        <f t="shared" si="1"/>
        <v>55</v>
      </c>
      <c r="W13" s="13"/>
      <c r="X13" s="91"/>
      <c r="Y13" s="13"/>
      <c r="Z13" s="91"/>
      <c r="AA13" s="11" t="s">
        <v>27</v>
      </c>
      <c r="AB13" s="87" t="s">
        <v>30</v>
      </c>
      <c r="AC13" s="13">
        <f t="shared" si="2"/>
        <v>109</v>
      </c>
      <c r="AD13" s="6" t="str">
        <f t="shared" si="3"/>
        <v>Lui</v>
      </c>
      <c r="AE13" s="86" t="str">
        <f t="shared" si="4"/>
        <v>F2</v>
      </c>
      <c r="AF13" s="6" t="str">
        <f t="shared" si="5"/>
        <v>TT</v>
      </c>
    </row>
    <row r="14" spans="1:32" s="5" customFormat="1" ht="12" x14ac:dyDescent="0.2">
      <c r="A14" s="216">
        <v>9</v>
      </c>
      <c r="B14" s="217">
        <f>VLOOKUP($A14,'Lista Atleti'!$A$5:$M$31,2,0)</f>
        <v>9</v>
      </c>
      <c r="C14" s="20" t="s">
        <v>289</v>
      </c>
      <c r="D14" s="21" t="s">
        <v>290</v>
      </c>
      <c r="E14" s="6" t="s">
        <v>217</v>
      </c>
      <c r="F14" s="21" t="s">
        <v>250</v>
      </c>
      <c r="G14" s="6"/>
      <c r="H14" s="13">
        <v>1965</v>
      </c>
      <c r="I14" s="13">
        <f t="shared" si="6"/>
        <v>60</v>
      </c>
      <c r="J14" s="7"/>
      <c r="K14" s="91"/>
      <c r="L14" s="90"/>
      <c r="M14" s="91"/>
      <c r="N14" s="11" t="s">
        <v>27</v>
      </c>
      <c r="O14" s="6" t="s">
        <v>31</v>
      </c>
      <c r="P14" s="22" t="s">
        <v>291</v>
      </c>
      <c r="Q14" s="21" t="s">
        <v>231</v>
      </c>
      <c r="R14" s="6" t="s">
        <v>217</v>
      </c>
      <c r="S14" s="21" t="s">
        <v>250</v>
      </c>
      <c r="T14" s="6"/>
      <c r="U14" s="13">
        <v>1992</v>
      </c>
      <c r="V14" s="13">
        <f t="shared" si="1"/>
        <v>33</v>
      </c>
      <c r="W14" s="13"/>
      <c r="X14" s="91"/>
      <c r="Y14" s="13"/>
      <c r="Z14" s="91"/>
      <c r="AA14" s="11" t="s">
        <v>27</v>
      </c>
      <c r="AB14" s="87" t="s">
        <v>31</v>
      </c>
      <c r="AC14" s="13">
        <f t="shared" si="2"/>
        <v>93</v>
      </c>
      <c r="AD14" s="6" t="str">
        <f t="shared" si="3"/>
        <v>Lui</v>
      </c>
      <c r="AE14" s="86" t="str">
        <f t="shared" si="4"/>
        <v>F2</v>
      </c>
      <c r="AF14" s="6" t="str">
        <f t="shared" si="5"/>
        <v>BDC</v>
      </c>
    </row>
    <row r="15" spans="1:32" s="5" customFormat="1" ht="12" x14ac:dyDescent="0.2">
      <c r="A15" s="216">
        <v>10</v>
      </c>
      <c r="B15" s="217">
        <f>VLOOKUP($A15,'Lista Atleti'!$A$5:$M$31,2,0)</f>
        <v>10</v>
      </c>
      <c r="C15" s="20" t="s">
        <v>292</v>
      </c>
      <c r="D15" s="21" t="s">
        <v>245</v>
      </c>
      <c r="E15" s="6" t="s">
        <v>217</v>
      </c>
      <c r="F15" s="21" t="s">
        <v>257</v>
      </c>
      <c r="G15" s="6"/>
      <c r="H15" s="13">
        <v>1972</v>
      </c>
      <c r="I15" s="13">
        <f t="shared" si="6"/>
        <v>53</v>
      </c>
      <c r="J15" s="7"/>
      <c r="K15" s="91"/>
      <c r="L15" s="90"/>
      <c r="M15" s="91"/>
      <c r="N15" s="11" t="s">
        <v>27</v>
      </c>
      <c r="O15" s="6" t="s">
        <v>31</v>
      </c>
      <c r="P15" s="22" t="s">
        <v>293</v>
      </c>
      <c r="Q15" s="21" t="s">
        <v>265</v>
      </c>
      <c r="R15" s="6" t="s">
        <v>217</v>
      </c>
      <c r="S15" s="21" t="s">
        <v>257</v>
      </c>
      <c r="T15" s="6"/>
      <c r="U15" s="13">
        <v>1971</v>
      </c>
      <c r="V15" s="13">
        <f t="shared" si="1"/>
        <v>54</v>
      </c>
      <c r="W15" s="13"/>
      <c r="X15" s="91"/>
      <c r="Y15" s="13"/>
      <c r="Z15" s="91"/>
      <c r="AA15" s="11" t="s">
        <v>27</v>
      </c>
      <c r="AB15" s="87" t="s">
        <v>31</v>
      </c>
      <c r="AC15" s="13">
        <f t="shared" si="2"/>
        <v>107</v>
      </c>
      <c r="AD15" s="6" t="str">
        <f t="shared" si="3"/>
        <v>Lui</v>
      </c>
      <c r="AE15" s="86" t="str">
        <f t="shared" si="4"/>
        <v>F2</v>
      </c>
      <c r="AF15" s="6" t="str">
        <f t="shared" si="5"/>
        <v>BDC</v>
      </c>
    </row>
    <row r="16" spans="1:32" s="5" customFormat="1" ht="12" x14ac:dyDescent="0.2">
      <c r="A16" s="216">
        <v>11</v>
      </c>
      <c r="B16" s="217">
        <f>VLOOKUP($A16,'Lista Atleti'!$A$5:$M$31,2,0)</f>
        <v>11</v>
      </c>
      <c r="C16" s="20" t="s">
        <v>294</v>
      </c>
      <c r="D16" s="21" t="s">
        <v>246</v>
      </c>
      <c r="E16" s="6" t="s">
        <v>217</v>
      </c>
      <c r="F16" s="21" t="s">
        <v>256</v>
      </c>
      <c r="G16" s="6"/>
      <c r="H16" s="13">
        <v>1969</v>
      </c>
      <c r="I16" s="13">
        <f t="shared" si="6"/>
        <v>56</v>
      </c>
      <c r="J16" s="7"/>
      <c r="K16" s="91"/>
      <c r="L16" s="90"/>
      <c r="M16" s="91"/>
      <c r="N16" s="11" t="s">
        <v>27</v>
      </c>
      <c r="O16" s="6" t="s">
        <v>31</v>
      </c>
      <c r="P16" s="22" t="s">
        <v>295</v>
      </c>
      <c r="Q16" s="21" t="s">
        <v>264</v>
      </c>
      <c r="R16" s="6" t="s">
        <v>217</v>
      </c>
      <c r="S16" s="21" t="s">
        <v>256</v>
      </c>
      <c r="T16" s="6"/>
      <c r="U16" s="13">
        <v>1965</v>
      </c>
      <c r="V16" s="13">
        <f t="shared" si="1"/>
        <v>60</v>
      </c>
      <c r="W16" s="13"/>
      <c r="X16" s="91"/>
      <c r="Y16" s="13"/>
      <c r="Z16" s="91"/>
      <c r="AA16" s="11" t="s">
        <v>27</v>
      </c>
      <c r="AB16" s="87" t="s">
        <v>31</v>
      </c>
      <c r="AC16" s="13">
        <f t="shared" si="2"/>
        <v>116</v>
      </c>
      <c r="AD16" s="6" t="str">
        <f t="shared" si="3"/>
        <v>Lui</v>
      </c>
      <c r="AE16" s="86" t="str">
        <f t="shared" si="4"/>
        <v>F3</v>
      </c>
      <c r="AF16" s="6" t="str">
        <f t="shared" si="5"/>
        <v>BDC</v>
      </c>
    </row>
    <row r="17" spans="1:32" s="5" customFormat="1" ht="12" x14ac:dyDescent="0.2">
      <c r="A17" s="216">
        <v>12</v>
      </c>
      <c r="B17" s="217">
        <f>VLOOKUP($A17,'Lista Atleti'!$A$5:$M$31,2,0)</f>
        <v>12</v>
      </c>
      <c r="C17" s="20" t="s">
        <v>296</v>
      </c>
      <c r="D17" s="21" t="s">
        <v>214</v>
      </c>
      <c r="E17" s="6" t="s">
        <v>217</v>
      </c>
      <c r="F17" s="21" t="s">
        <v>223</v>
      </c>
      <c r="G17" s="6"/>
      <c r="H17" s="13">
        <v>1969</v>
      </c>
      <c r="I17" s="13">
        <f t="shared" si="6"/>
        <v>56</v>
      </c>
      <c r="J17" s="7"/>
      <c r="K17" s="91"/>
      <c r="L17" s="90"/>
      <c r="M17" s="91"/>
      <c r="N17" s="11" t="s">
        <v>27</v>
      </c>
      <c r="O17" s="6" t="s">
        <v>30</v>
      </c>
      <c r="P17" s="22" t="s">
        <v>297</v>
      </c>
      <c r="Q17" s="21" t="s">
        <v>263</v>
      </c>
      <c r="R17" s="6" t="s">
        <v>217</v>
      </c>
      <c r="S17" s="21" t="s">
        <v>223</v>
      </c>
      <c r="T17" s="6"/>
      <c r="U17" s="13">
        <v>1962</v>
      </c>
      <c r="V17" s="13">
        <f t="shared" si="1"/>
        <v>63</v>
      </c>
      <c r="W17" s="13"/>
      <c r="X17" s="91"/>
      <c r="Y17" s="13"/>
      <c r="Z17" s="91"/>
      <c r="AA17" s="11" t="s">
        <v>27</v>
      </c>
      <c r="AB17" s="87" t="s">
        <v>30</v>
      </c>
      <c r="AC17" s="13">
        <f t="shared" si="2"/>
        <v>119</v>
      </c>
      <c r="AD17" s="6" t="str">
        <f t="shared" si="3"/>
        <v>Lui</v>
      </c>
      <c r="AE17" s="86" t="str">
        <f t="shared" si="4"/>
        <v>F3</v>
      </c>
      <c r="AF17" s="6" t="str">
        <f t="shared" si="5"/>
        <v>TT</v>
      </c>
    </row>
    <row r="18" spans="1:32" s="5" customFormat="1" ht="12" x14ac:dyDescent="0.2">
      <c r="A18" s="216">
        <v>13</v>
      </c>
      <c r="B18" s="217">
        <f>VLOOKUP($A18,'Lista Atleti'!$A$5:$M$31,2,0)</f>
        <v>13</v>
      </c>
      <c r="C18" s="20" t="s">
        <v>298</v>
      </c>
      <c r="D18" s="21" t="s">
        <v>117</v>
      </c>
      <c r="E18" s="6" t="s">
        <v>218</v>
      </c>
      <c r="F18" s="21" t="s">
        <v>255</v>
      </c>
      <c r="G18" s="6"/>
      <c r="H18" s="13">
        <v>1971</v>
      </c>
      <c r="I18" s="13">
        <f t="shared" si="6"/>
        <v>54</v>
      </c>
      <c r="J18" s="7"/>
      <c r="K18" s="91"/>
      <c r="L18" s="90"/>
      <c r="M18" s="91"/>
      <c r="N18" s="11" t="s">
        <v>27</v>
      </c>
      <c r="O18" s="6" t="s">
        <v>30</v>
      </c>
      <c r="P18" s="22" t="s">
        <v>299</v>
      </c>
      <c r="Q18" s="21" t="s">
        <v>103</v>
      </c>
      <c r="R18" s="6" t="s">
        <v>218</v>
      </c>
      <c r="S18" s="21" t="s">
        <v>255</v>
      </c>
      <c r="T18" s="6"/>
      <c r="U18" s="13">
        <v>1968</v>
      </c>
      <c r="V18" s="13">
        <f t="shared" si="1"/>
        <v>57</v>
      </c>
      <c r="W18" s="13"/>
      <c r="X18" s="91"/>
      <c r="Y18" s="13"/>
      <c r="Z18" s="91"/>
      <c r="AA18" s="11" t="s">
        <v>27</v>
      </c>
      <c r="AB18" s="87" t="s">
        <v>30</v>
      </c>
      <c r="AC18" s="13">
        <f t="shared" si="2"/>
        <v>111</v>
      </c>
      <c r="AD18" s="6" t="str">
        <f t="shared" si="3"/>
        <v>Lui</v>
      </c>
      <c r="AE18" s="86" t="str">
        <f t="shared" si="4"/>
        <v>F3</v>
      </c>
      <c r="AF18" s="6" t="str">
        <f t="shared" si="5"/>
        <v>TT</v>
      </c>
    </row>
    <row r="19" spans="1:32" s="5" customFormat="1" ht="12" x14ac:dyDescent="0.2">
      <c r="A19" s="216">
        <v>14</v>
      </c>
      <c r="B19" s="217">
        <f>VLOOKUP($A19,'Lista Atleti'!$A$5:$M$31,2,0)</f>
        <v>14</v>
      </c>
      <c r="C19" s="20" t="s">
        <v>300</v>
      </c>
      <c r="D19" s="21" t="s">
        <v>46</v>
      </c>
      <c r="E19" s="6" t="s">
        <v>217</v>
      </c>
      <c r="F19" s="21" t="s">
        <v>170</v>
      </c>
      <c r="G19" s="6"/>
      <c r="H19" s="13">
        <v>1962</v>
      </c>
      <c r="I19" s="13">
        <f t="shared" si="6"/>
        <v>63</v>
      </c>
      <c r="J19" s="7"/>
      <c r="K19" s="91"/>
      <c r="L19" s="90"/>
      <c r="M19" s="91"/>
      <c r="N19" s="11" t="s">
        <v>27</v>
      </c>
      <c r="O19" s="6" t="s">
        <v>30</v>
      </c>
      <c r="P19" s="22" t="s">
        <v>301</v>
      </c>
      <c r="Q19" s="21" t="s">
        <v>232</v>
      </c>
      <c r="R19" s="6" t="s">
        <v>217</v>
      </c>
      <c r="S19" s="21" t="s">
        <v>250</v>
      </c>
      <c r="T19" s="6"/>
      <c r="U19" s="13">
        <v>1970</v>
      </c>
      <c r="V19" s="13">
        <f t="shared" si="1"/>
        <v>55</v>
      </c>
      <c r="W19" s="13"/>
      <c r="X19" s="91"/>
      <c r="Y19" s="13"/>
      <c r="Z19" s="91"/>
      <c r="AA19" s="11" t="s">
        <v>27</v>
      </c>
      <c r="AB19" s="87" t="s">
        <v>30</v>
      </c>
      <c r="AC19" s="13">
        <f t="shared" si="2"/>
        <v>118</v>
      </c>
      <c r="AD19" s="6" t="str">
        <f t="shared" si="3"/>
        <v>Lui</v>
      </c>
      <c r="AE19" s="86" t="str">
        <f t="shared" si="4"/>
        <v>F3</v>
      </c>
      <c r="AF19" s="6" t="str">
        <f t="shared" si="5"/>
        <v>TT</v>
      </c>
    </row>
    <row r="20" spans="1:32" s="5" customFormat="1" ht="12" x14ac:dyDescent="0.2">
      <c r="A20" s="216">
        <v>15</v>
      </c>
      <c r="B20" s="217">
        <f>VLOOKUP($A20,'Lista Atleti'!$A$5:$M$31,2,0)</f>
        <v>15</v>
      </c>
      <c r="C20" s="20" t="s">
        <v>302</v>
      </c>
      <c r="D20" s="21" t="s">
        <v>54</v>
      </c>
      <c r="E20" s="6" t="s">
        <v>217</v>
      </c>
      <c r="F20" s="21" t="s">
        <v>91</v>
      </c>
      <c r="G20" s="6"/>
      <c r="H20" s="13">
        <v>1965</v>
      </c>
      <c r="I20" s="13">
        <f t="shared" si="6"/>
        <v>60</v>
      </c>
      <c r="J20" s="7"/>
      <c r="K20" s="91"/>
      <c r="L20" s="90"/>
      <c r="M20" s="91"/>
      <c r="N20" s="11" t="s">
        <v>27</v>
      </c>
      <c r="O20" s="6" t="s">
        <v>30</v>
      </c>
      <c r="P20" s="22" t="s">
        <v>303</v>
      </c>
      <c r="Q20" s="21" t="s">
        <v>71</v>
      </c>
      <c r="R20" s="6" t="s">
        <v>217</v>
      </c>
      <c r="S20" s="21" t="s">
        <v>91</v>
      </c>
      <c r="T20" s="6"/>
      <c r="U20" s="13">
        <v>1961</v>
      </c>
      <c r="V20" s="13">
        <f t="shared" si="1"/>
        <v>64</v>
      </c>
      <c r="W20" s="198"/>
      <c r="X20" s="91"/>
      <c r="Y20" s="13"/>
      <c r="Z20" s="91"/>
      <c r="AA20" s="11" t="s">
        <v>27</v>
      </c>
      <c r="AB20" s="87" t="s">
        <v>30</v>
      </c>
      <c r="AC20" s="13">
        <f t="shared" si="2"/>
        <v>124</v>
      </c>
      <c r="AD20" s="6" t="str">
        <f t="shared" si="3"/>
        <v>Lui</v>
      </c>
      <c r="AE20" s="86" t="str">
        <f t="shared" si="4"/>
        <v>F3</v>
      </c>
      <c r="AF20" s="6" t="str">
        <f t="shared" si="5"/>
        <v>TT</v>
      </c>
    </row>
    <row r="21" spans="1:32" s="5" customFormat="1" ht="12" x14ac:dyDescent="0.2">
      <c r="A21" s="216">
        <v>16</v>
      </c>
      <c r="B21" s="217">
        <f>VLOOKUP($A21,'Lista Atleti'!$A$5:$M$31,2,0)</f>
        <v>16</v>
      </c>
      <c r="C21" s="20" t="s">
        <v>304</v>
      </c>
      <c r="D21" s="21" t="s">
        <v>55</v>
      </c>
      <c r="E21" s="6" t="s">
        <v>217</v>
      </c>
      <c r="F21" s="21" t="s">
        <v>80</v>
      </c>
      <c r="G21" s="6"/>
      <c r="H21" s="13">
        <v>1968</v>
      </c>
      <c r="I21" s="13">
        <f t="shared" si="6"/>
        <v>57</v>
      </c>
      <c r="J21" s="7"/>
      <c r="K21" s="91"/>
      <c r="L21" s="90"/>
      <c r="M21" s="91"/>
      <c r="N21" s="11" t="s">
        <v>27</v>
      </c>
      <c r="O21" s="6" t="s">
        <v>30</v>
      </c>
      <c r="P21" s="22" t="s">
        <v>305</v>
      </c>
      <c r="Q21" s="21" t="s">
        <v>262</v>
      </c>
      <c r="R21" s="6" t="s">
        <v>217</v>
      </c>
      <c r="S21" s="21" t="s">
        <v>80</v>
      </c>
      <c r="T21" s="6"/>
      <c r="U21" s="13">
        <v>1970</v>
      </c>
      <c r="V21" s="13">
        <f t="shared" si="1"/>
        <v>55</v>
      </c>
      <c r="W21" s="13"/>
      <c r="X21" s="91"/>
      <c r="Y21" s="13"/>
      <c r="Z21" s="91"/>
      <c r="AA21" s="11" t="s">
        <v>27</v>
      </c>
      <c r="AB21" s="87" t="s">
        <v>30</v>
      </c>
      <c r="AC21" s="13">
        <f t="shared" si="2"/>
        <v>112</v>
      </c>
      <c r="AD21" s="6" t="str">
        <f t="shared" si="3"/>
        <v>Lui</v>
      </c>
      <c r="AE21" s="86" t="str">
        <f t="shared" si="4"/>
        <v>F3</v>
      </c>
      <c r="AF21" s="6" t="str">
        <f t="shared" si="5"/>
        <v>TT</v>
      </c>
    </row>
    <row r="22" spans="1:32" s="5" customFormat="1" ht="12" x14ac:dyDescent="0.2">
      <c r="A22" s="216">
        <v>17</v>
      </c>
      <c r="B22" s="217">
        <f>VLOOKUP($A22,'Lista Atleti'!$A$5:$M$31,2,0)</f>
        <v>17</v>
      </c>
      <c r="C22" s="20" t="s">
        <v>306</v>
      </c>
      <c r="D22" s="21" t="s">
        <v>215</v>
      </c>
      <c r="E22" s="6" t="s">
        <v>217</v>
      </c>
      <c r="F22" s="21" t="s">
        <v>224</v>
      </c>
      <c r="G22" s="6"/>
      <c r="H22" s="13">
        <v>1953</v>
      </c>
      <c r="I22" s="13">
        <f t="shared" si="6"/>
        <v>72</v>
      </c>
      <c r="J22" s="7"/>
      <c r="K22" s="91"/>
      <c r="L22" s="90"/>
      <c r="M22" s="91"/>
      <c r="N22" s="11" t="s">
        <v>27</v>
      </c>
      <c r="O22" s="6" t="s">
        <v>31</v>
      </c>
      <c r="P22" s="22" t="s">
        <v>307</v>
      </c>
      <c r="Q22" s="21" t="s">
        <v>65</v>
      </c>
      <c r="R22" s="6" t="s">
        <v>217</v>
      </c>
      <c r="S22" s="21" t="s">
        <v>238</v>
      </c>
      <c r="T22" s="6"/>
      <c r="U22" s="13">
        <v>1957</v>
      </c>
      <c r="V22" s="13">
        <f t="shared" si="1"/>
        <v>68</v>
      </c>
      <c r="W22" s="13"/>
      <c r="X22" s="91"/>
      <c r="Y22" s="13"/>
      <c r="Z22" s="91"/>
      <c r="AA22" s="11" t="s">
        <v>27</v>
      </c>
      <c r="AB22" s="87" t="s">
        <v>31</v>
      </c>
      <c r="AC22" s="13">
        <f t="shared" si="2"/>
        <v>140</v>
      </c>
      <c r="AD22" s="6" t="str">
        <f t="shared" si="3"/>
        <v>Lui</v>
      </c>
      <c r="AE22" s="86" t="str">
        <f t="shared" si="4"/>
        <v>F4</v>
      </c>
      <c r="AF22" s="6" t="str">
        <f t="shared" si="5"/>
        <v>BDC</v>
      </c>
    </row>
    <row r="23" spans="1:32" s="5" customFormat="1" ht="12" x14ac:dyDescent="0.2">
      <c r="A23" s="216">
        <v>18</v>
      </c>
      <c r="B23" s="217">
        <f>VLOOKUP($A23,'Lista Atleti'!$A$5:$M$31,2,0)</f>
        <v>18</v>
      </c>
      <c r="C23" s="20" t="s">
        <v>308</v>
      </c>
      <c r="D23" s="21" t="s">
        <v>47</v>
      </c>
      <c r="E23" s="6" t="s">
        <v>217</v>
      </c>
      <c r="F23" s="21" t="s">
        <v>225</v>
      </c>
      <c r="G23" s="6"/>
      <c r="H23" s="13">
        <v>1960</v>
      </c>
      <c r="I23" s="13">
        <f t="shared" si="6"/>
        <v>65</v>
      </c>
      <c r="J23" s="7"/>
      <c r="K23" s="91"/>
      <c r="L23" s="90"/>
      <c r="M23" s="91"/>
      <c r="N23" s="11" t="s">
        <v>27</v>
      </c>
      <c r="O23" s="6" t="s">
        <v>30</v>
      </c>
      <c r="P23" s="22" t="s">
        <v>309</v>
      </c>
      <c r="Q23" s="21" t="s">
        <v>233</v>
      </c>
      <c r="R23" s="6" t="s">
        <v>217</v>
      </c>
      <c r="S23" s="21" t="s">
        <v>225</v>
      </c>
      <c r="T23" s="6"/>
      <c r="U23" s="13">
        <v>1954</v>
      </c>
      <c r="V23" s="13">
        <f t="shared" si="1"/>
        <v>71</v>
      </c>
      <c r="W23" s="13"/>
      <c r="X23" s="91"/>
      <c r="Y23" s="13"/>
      <c r="Z23" s="91"/>
      <c r="AA23" s="11" t="s">
        <v>27</v>
      </c>
      <c r="AB23" s="88" t="s">
        <v>30</v>
      </c>
      <c r="AC23" s="13">
        <f t="shared" si="2"/>
        <v>136</v>
      </c>
      <c r="AD23" s="10" t="str">
        <f t="shared" si="3"/>
        <v>Lui</v>
      </c>
      <c r="AE23" s="86" t="str">
        <f t="shared" si="4"/>
        <v>F4</v>
      </c>
      <c r="AF23" s="7" t="str">
        <f t="shared" si="5"/>
        <v>TT</v>
      </c>
    </row>
    <row r="24" spans="1:32" s="5" customFormat="1" ht="12" x14ac:dyDescent="0.2">
      <c r="A24" s="216">
        <v>19</v>
      </c>
      <c r="B24" s="217">
        <f>VLOOKUP($A24,'Lista Atleti'!$A$5:$M$31,2,0)</f>
        <v>19</v>
      </c>
      <c r="C24" s="20" t="s">
        <v>310</v>
      </c>
      <c r="D24" s="21" t="s">
        <v>247</v>
      </c>
      <c r="E24" s="6" t="s">
        <v>217</v>
      </c>
      <c r="F24" s="21" t="s">
        <v>254</v>
      </c>
      <c r="G24" s="6"/>
      <c r="H24" s="13">
        <v>1988</v>
      </c>
      <c r="I24" s="13">
        <f t="shared" si="6"/>
        <v>37</v>
      </c>
      <c r="J24" s="198"/>
      <c r="K24" s="91"/>
      <c r="L24" s="90"/>
      <c r="M24" s="93"/>
      <c r="N24" s="11" t="s">
        <v>27</v>
      </c>
      <c r="O24" s="6" t="s">
        <v>30</v>
      </c>
      <c r="P24" s="22" t="s">
        <v>311</v>
      </c>
      <c r="Q24" s="21" t="s">
        <v>261</v>
      </c>
      <c r="R24" s="6" t="s">
        <v>217</v>
      </c>
      <c r="S24" s="21" t="s">
        <v>254</v>
      </c>
      <c r="T24" s="6"/>
      <c r="U24" s="13">
        <v>1987</v>
      </c>
      <c r="V24" s="13">
        <f t="shared" si="1"/>
        <v>38</v>
      </c>
      <c r="W24" s="7"/>
      <c r="X24" s="91"/>
      <c r="Y24" s="13"/>
      <c r="Z24" s="91"/>
      <c r="AA24" s="11" t="s">
        <v>29</v>
      </c>
      <c r="AB24" s="87" t="s">
        <v>30</v>
      </c>
      <c r="AC24" s="13">
        <f t="shared" si="2"/>
        <v>75</v>
      </c>
      <c r="AD24" s="6" t="str">
        <f t="shared" si="3"/>
        <v>Lui &amp; Lei</v>
      </c>
      <c r="AE24" s="86" t="str">
        <f t="shared" ref="AE24:AE29" si="7">IF($AD24="Lui",IF($AC24&lt;=90,"F1",IF($AC24&lt;=110,"F2",IF($AC24&lt;=135,"F3","F4"))),IF($AD24="Lui &amp; Lei","Lei &amp; Lui","Donna"))</f>
        <v>Lei &amp; Lui</v>
      </c>
      <c r="AF24" s="6" t="str">
        <f t="shared" si="5"/>
        <v>TT</v>
      </c>
    </row>
    <row r="25" spans="1:32" s="5" customFormat="1" ht="12" x14ac:dyDescent="0.2">
      <c r="A25" s="216">
        <v>20</v>
      </c>
      <c r="B25" s="217">
        <f>VLOOKUP($A25,'Lista Atleti'!$A$5:$M$31,2,0)</f>
        <v>20</v>
      </c>
      <c r="C25" s="20" t="s">
        <v>312</v>
      </c>
      <c r="D25" s="21" t="s">
        <v>248</v>
      </c>
      <c r="E25" s="6" t="s">
        <v>219</v>
      </c>
      <c r="F25" s="21" t="s">
        <v>253</v>
      </c>
      <c r="G25" s="6"/>
      <c r="H25" s="13">
        <v>1976</v>
      </c>
      <c r="I25" s="13">
        <f t="shared" si="6"/>
        <v>49</v>
      </c>
      <c r="J25" s="7"/>
      <c r="K25" s="91"/>
      <c r="L25" s="90"/>
      <c r="M25" s="91"/>
      <c r="N25" s="11" t="s">
        <v>29</v>
      </c>
      <c r="O25" s="6" t="s">
        <v>30</v>
      </c>
      <c r="P25" s="22" t="s">
        <v>313</v>
      </c>
      <c r="Q25" s="21" t="s">
        <v>260</v>
      </c>
      <c r="R25" s="6" t="s">
        <v>219</v>
      </c>
      <c r="S25" s="21" t="s">
        <v>271</v>
      </c>
      <c r="T25" s="6"/>
      <c r="U25" s="13">
        <v>1971</v>
      </c>
      <c r="V25" s="13">
        <f t="shared" si="1"/>
        <v>54</v>
      </c>
      <c r="W25" s="13"/>
      <c r="X25" s="91"/>
      <c r="Y25" s="13"/>
      <c r="Z25" s="91"/>
      <c r="AA25" s="11" t="s">
        <v>27</v>
      </c>
      <c r="AB25" s="87" t="s">
        <v>30</v>
      </c>
      <c r="AC25" s="13">
        <f t="shared" si="2"/>
        <v>103</v>
      </c>
      <c r="AD25" s="6" t="str">
        <f t="shared" si="3"/>
        <v>Lui &amp; Lei</v>
      </c>
      <c r="AE25" s="86" t="str">
        <f t="shared" si="7"/>
        <v>Lei &amp; Lui</v>
      </c>
      <c r="AF25" s="6" t="str">
        <f t="shared" si="5"/>
        <v>TT</v>
      </c>
    </row>
    <row r="26" spans="1:32" s="5" customFormat="1" ht="12" x14ac:dyDescent="0.2">
      <c r="A26" s="216">
        <v>21</v>
      </c>
      <c r="B26" s="217">
        <f>VLOOKUP($A26,'Lista Atleti'!$A$5:$M$31,2,0)</f>
        <v>21</v>
      </c>
      <c r="C26" s="20" t="s">
        <v>314</v>
      </c>
      <c r="D26" s="21" t="s">
        <v>249</v>
      </c>
      <c r="E26" s="6" t="s">
        <v>219</v>
      </c>
      <c r="F26" s="21" t="s">
        <v>252</v>
      </c>
      <c r="G26" s="6"/>
      <c r="H26" s="13">
        <v>1974</v>
      </c>
      <c r="I26" s="13">
        <f t="shared" si="6"/>
        <v>51</v>
      </c>
      <c r="J26" s="7"/>
      <c r="K26" s="91"/>
      <c r="L26" s="90"/>
      <c r="M26" s="91"/>
      <c r="N26" s="11" t="s">
        <v>27</v>
      </c>
      <c r="O26" s="6" t="s">
        <v>31</v>
      </c>
      <c r="P26" s="22" t="s">
        <v>315</v>
      </c>
      <c r="Q26" s="21" t="s">
        <v>259</v>
      </c>
      <c r="R26" s="6" t="s">
        <v>219</v>
      </c>
      <c r="S26" s="21" t="s">
        <v>252</v>
      </c>
      <c r="T26" s="6"/>
      <c r="U26" s="13">
        <v>2000</v>
      </c>
      <c r="V26" s="13">
        <f t="shared" si="1"/>
        <v>25</v>
      </c>
      <c r="W26" s="13"/>
      <c r="X26" s="91"/>
      <c r="Y26" s="13"/>
      <c r="Z26" s="91"/>
      <c r="AA26" s="11" t="s">
        <v>29</v>
      </c>
      <c r="AB26" s="87" t="s">
        <v>31</v>
      </c>
      <c r="AC26" s="13">
        <f t="shared" si="2"/>
        <v>76</v>
      </c>
      <c r="AD26" s="6" t="str">
        <f t="shared" si="3"/>
        <v>Lui &amp; Lei</v>
      </c>
      <c r="AE26" s="86" t="str">
        <f t="shared" si="7"/>
        <v>Lei &amp; Lui</v>
      </c>
      <c r="AF26" s="6" t="str">
        <f t="shared" si="5"/>
        <v>BDC</v>
      </c>
    </row>
    <row r="27" spans="1:32" s="5" customFormat="1" ht="12" x14ac:dyDescent="0.2">
      <c r="A27" s="216">
        <v>22</v>
      </c>
      <c r="B27" s="217">
        <f>VLOOKUP($A27,'Lista Atleti'!$A$5:$M$31,2,0)</f>
        <v>22</v>
      </c>
      <c r="C27" s="20" t="s">
        <v>316</v>
      </c>
      <c r="D27" s="21" t="s">
        <v>59</v>
      </c>
      <c r="E27" s="6" t="s">
        <v>217</v>
      </c>
      <c r="F27" s="21" t="s">
        <v>80</v>
      </c>
      <c r="G27" s="6"/>
      <c r="H27" s="13">
        <v>1995</v>
      </c>
      <c r="I27" s="13">
        <f t="shared" si="6"/>
        <v>30</v>
      </c>
      <c r="J27" s="7"/>
      <c r="K27" s="91"/>
      <c r="L27" s="90"/>
      <c r="M27" s="91"/>
      <c r="N27" s="11" t="s">
        <v>29</v>
      </c>
      <c r="O27" s="6" t="s">
        <v>31</v>
      </c>
      <c r="P27" s="22" t="s">
        <v>317</v>
      </c>
      <c r="Q27" s="21" t="s">
        <v>236</v>
      </c>
      <c r="R27" s="6" t="s">
        <v>217</v>
      </c>
      <c r="S27" s="21" t="s">
        <v>272</v>
      </c>
      <c r="T27" s="6"/>
      <c r="U27" s="13">
        <v>2004</v>
      </c>
      <c r="V27" s="13">
        <f t="shared" si="1"/>
        <v>21</v>
      </c>
      <c r="W27" s="13"/>
      <c r="X27" s="91"/>
      <c r="Y27" s="13"/>
      <c r="Z27" s="91"/>
      <c r="AA27" s="11" t="s">
        <v>27</v>
      </c>
      <c r="AB27" s="87" t="s">
        <v>31</v>
      </c>
      <c r="AC27" s="13">
        <f t="shared" si="2"/>
        <v>51</v>
      </c>
      <c r="AD27" s="6" t="str">
        <f t="shared" si="3"/>
        <v>Lui &amp; Lei</v>
      </c>
      <c r="AE27" s="86" t="str">
        <f t="shared" si="7"/>
        <v>Lei &amp; Lui</v>
      </c>
      <c r="AF27" s="6" t="str">
        <f t="shared" si="5"/>
        <v>BDC</v>
      </c>
    </row>
    <row r="28" spans="1:32" s="5" customFormat="1" ht="12" x14ac:dyDescent="0.2">
      <c r="A28" s="216">
        <v>23</v>
      </c>
      <c r="B28" s="217">
        <f>VLOOKUP($A28,'Lista Atleti'!$A$5:$M$31,2,0)</f>
        <v>23</v>
      </c>
      <c r="C28" s="20" t="s">
        <v>318</v>
      </c>
      <c r="D28" s="21" t="s">
        <v>211</v>
      </c>
      <c r="E28" s="6" t="s">
        <v>217</v>
      </c>
      <c r="F28" s="21" t="s">
        <v>226</v>
      </c>
      <c r="G28" s="6"/>
      <c r="H28" s="13">
        <v>1970</v>
      </c>
      <c r="I28" s="13">
        <f t="shared" si="6"/>
        <v>55</v>
      </c>
      <c r="J28" s="7"/>
      <c r="K28" s="91"/>
      <c r="L28" s="90"/>
      <c r="M28" s="91"/>
      <c r="N28" s="11" t="s">
        <v>27</v>
      </c>
      <c r="O28" s="6" t="s">
        <v>30</v>
      </c>
      <c r="P28" s="22" t="s">
        <v>319</v>
      </c>
      <c r="Q28" s="21" t="s">
        <v>234</v>
      </c>
      <c r="R28" s="6" t="s">
        <v>217</v>
      </c>
      <c r="S28" s="21" t="s">
        <v>226</v>
      </c>
      <c r="T28" s="6"/>
      <c r="U28" s="13">
        <v>1974</v>
      </c>
      <c r="V28" s="13">
        <f t="shared" ref="V28:V32" si="8">2025-U28</f>
        <v>51</v>
      </c>
      <c r="W28" s="13"/>
      <c r="X28" s="91"/>
      <c r="Y28" s="13"/>
      <c r="Z28" s="91"/>
      <c r="AA28" s="11" t="s">
        <v>29</v>
      </c>
      <c r="AB28" s="87" t="s">
        <v>30</v>
      </c>
      <c r="AC28" s="13">
        <f t="shared" ref="AC28:AC32" si="9">I28+V28</f>
        <v>106</v>
      </c>
      <c r="AD28" s="6" t="str">
        <f t="shared" ref="AD28:AD32" si="10">IF(AND(N28="M",AA28="M"),"Lui",IF(AND(N28="M",AA28="F"),"Lui &amp; Lei",IF(AND(N28="F",AA28="M"),"Lui &amp; Lei",IF(AND(N28="F",AA28="F"),"Donne"))))</f>
        <v>Lui &amp; Lei</v>
      </c>
      <c r="AE28" s="86" t="str">
        <f t="shared" si="7"/>
        <v>Lei &amp; Lui</v>
      </c>
      <c r="AF28" s="6" t="str">
        <f t="shared" ref="AF28:AF32" si="11">IF(AND(O28="BDC",AB28="BDC"),"BDC",IF(AND(O28="BDC",AB28="TT"),"TT",IF(AND(O28="TT",AB28="BDC"),"TT",IF(AND(O28="TT",AB28="TT"),"TT"))))</f>
        <v>TT</v>
      </c>
    </row>
    <row r="29" spans="1:32" s="5" customFormat="1" ht="12" x14ac:dyDescent="0.2">
      <c r="A29" s="216">
        <v>24</v>
      </c>
      <c r="B29" s="217">
        <f>VLOOKUP($A29,'Lista Atleti'!$A$5:$M$31,2,0)</f>
        <v>24</v>
      </c>
      <c r="C29" s="20" t="s">
        <v>320</v>
      </c>
      <c r="D29" s="21" t="s">
        <v>56</v>
      </c>
      <c r="E29" s="6" t="s">
        <v>217</v>
      </c>
      <c r="F29" s="21" t="s">
        <v>80</v>
      </c>
      <c r="G29" s="6"/>
      <c r="H29" s="13">
        <v>1975</v>
      </c>
      <c r="I29" s="13">
        <f t="shared" si="6"/>
        <v>50</v>
      </c>
      <c r="J29" s="7"/>
      <c r="K29" s="91"/>
      <c r="L29" s="90"/>
      <c r="M29" s="91"/>
      <c r="N29" s="11" t="s">
        <v>27</v>
      </c>
      <c r="O29" s="6" t="s">
        <v>30</v>
      </c>
      <c r="P29" s="22" t="s">
        <v>321</v>
      </c>
      <c r="Q29" s="21" t="s">
        <v>73</v>
      </c>
      <c r="R29" s="6" t="s">
        <v>217</v>
      </c>
      <c r="S29" s="21" t="s">
        <v>80</v>
      </c>
      <c r="T29" s="6"/>
      <c r="U29" s="13">
        <v>1989</v>
      </c>
      <c r="V29" s="13">
        <f t="shared" si="8"/>
        <v>36</v>
      </c>
      <c r="W29" s="13"/>
      <c r="X29" s="91"/>
      <c r="Y29" s="13"/>
      <c r="Z29" s="91"/>
      <c r="AA29" s="11" t="s">
        <v>29</v>
      </c>
      <c r="AB29" s="87" t="s">
        <v>30</v>
      </c>
      <c r="AC29" s="13">
        <f t="shared" si="9"/>
        <v>86</v>
      </c>
      <c r="AD29" s="6" t="str">
        <f t="shared" si="10"/>
        <v>Lui &amp; Lei</v>
      </c>
      <c r="AE29" s="86" t="str">
        <f t="shared" si="7"/>
        <v>Lei &amp; Lui</v>
      </c>
      <c r="AF29" s="6" t="str">
        <f t="shared" si="11"/>
        <v>TT</v>
      </c>
    </row>
    <row r="30" spans="1:32" s="5" customFormat="1" ht="12" x14ac:dyDescent="0.2">
      <c r="A30" s="216">
        <v>25</v>
      </c>
      <c r="B30" s="217">
        <f>VLOOKUP($A30,'Lista Atleti'!$A$5:$M$31,2,0)</f>
        <v>25</v>
      </c>
      <c r="C30" s="20" t="s">
        <v>322</v>
      </c>
      <c r="D30" s="21" t="s">
        <v>104</v>
      </c>
      <c r="E30" s="6" t="s">
        <v>218</v>
      </c>
      <c r="F30" s="21" t="s">
        <v>255</v>
      </c>
      <c r="G30" s="6"/>
      <c r="H30" s="13">
        <v>2000</v>
      </c>
      <c r="I30" s="13">
        <f t="shared" si="6"/>
        <v>25</v>
      </c>
      <c r="J30" s="7"/>
      <c r="K30" s="91"/>
      <c r="L30" s="90"/>
      <c r="M30" s="91"/>
      <c r="N30" s="11" t="s">
        <v>29</v>
      </c>
      <c r="O30" s="6" t="s">
        <v>31</v>
      </c>
      <c r="P30" s="22" t="s">
        <v>323</v>
      </c>
      <c r="Q30" s="21" t="s">
        <v>118</v>
      </c>
      <c r="R30" s="6" t="s">
        <v>218</v>
      </c>
      <c r="S30" s="21" t="s">
        <v>255</v>
      </c>
      <c r="T30" s="6"/>
      <c r="U30" s="13">
        <v>1978</v>
      </c>
      <c r="V30" s="13">
        <f t="shared" si="8"/>
        <v>47</v>
      </c>
      <c r="W30" s="13"/>
      <c r="X30" s="91"/>
      <c r="Y30" s="13"/>
      <c r="Z30" s="91"/>
      <c r="AA30" s="11" t="s">
        <v>29</v>
      </c>
      <c r="AB30" s="87" t="s">
        <v>31</v>
      </c>
      <c r="AC30" s="13">
        <f t="shared" si="9"/>
        <v>72</v>
      </c>
      <c r="AD30" s="6" t="str">
        <f t="shared" si="10"/>
        <v>Donne</v>
      </c>
      <c r="AE30" s="86" t="str">
        <f t="shared" si="4"/>
        <v>Donna</v>
      </c>
      <c r="AF30" s="6" t="str">
        <f t="shared" si="11"/>
        <v>BDC</v>
      </c>
    </row>
    <row r="31" spans="1:32" s="5" customFormat="1" ht="12" x14ac:dyDescent="0.2">
      <c r="A31" s="216">
        <v>26</v>
      </c>
      <c r="B31" s="217">
        <f>VLOOKUP($A31,'Lista Atleti'!$A$5:$M$31,2,0)</f>
        <v>26</v>
      </c>
      <c r="C31" s="20" t="s">
        <v>324</v>
      </c>
      <c r="D31" s="21" t="s">
        <v>98</v>
      </c>
      <c r="E31" s="6" t="s">
        <v>217</v>
      </c>
      <c r="F31" s="21" t="s">
        <v>251</v>
      </c>
      <c r="G31" s="6"/>
      <c r="H31" s="13">
        <v>1981</v>
      </c>
      <c r="I31" s="13">
        <f t="shared" si="6"/>
        <v>44</v>
      </c>
      <c r="J31" s="7"/>
      <c r="K31" s="91"/>
      <c r="L31" s="90"/>
      <c r="M31" s="91"/>
      <c r="N31" s="11" t="s">
        <v>29</v>
      </c>
      <c r="O31" s="6" t="s">
        <v>30</v>
      </c>
      <c r="P31" s="22" t="s">
        <v>325</v>
      </c>
      <c r="Q31" s="21" t="s">
        <v>235</v>
      </c>
      <c r="R31" s="6" t="s">
        <v>217</v>
      </c>
      <c r="S31" s="21" t="s">
        <v>84</v>
      </c>
      <c r="T31" s="6"/>
      <c r="U31" s="13">
        <v>1985</v>
      </c>
      <c r="V31" s="13">
        <f t="shared" si="8"/>
        <v>40</v>
      </c>
      <c r="W31" s="13"/>
      <c r="X31" s="91"/>
      <c r="Y31" s="13"/>
      <c r="Z31" s="91"/>
      <c r="AA31" s="11" t="s">
        <v>29</v>
      </c>
      <c r="AB31" s="87" t="s">
        <v>30</v>
      </c>
      <c r="AC31" s="13">
        <f t="shared" si="9"/>
        <v>84</v>
      </c>
      <c r="AD31" s="6" t="str">
        <f t="shared" si="10"/>
        <v>Donne</v>
      </c>
      <c r="AE31" s="86" t="str">
        <f t="shared" si="4"/>
        <v>Donna</v>
      </c>
      <c r="AF31" s="6" t="str">
        <f t="shared" si="11"/>
        <v>TT</v>
      </c>
    </row>
    <row r="32" spans="1:32" s="5" customFormat="1" ht="12" x14ac:dyDescent="0.2">
      <c r="A32" s="216">
        <v>27</v>
      </c>
      <c r="B32" s="217">
        <f>VLOOKUP($A32,'Lista Atleti'!$A$5:$M$31,2,0)</f>
        <v>27</v>
      </c>
      <c r="C32" s="20" t="s">
        <v>326</v>
      </c>
      <c r="D32" s="21" t="s">
        <v>216</v>
      </c>
      <c r="E32" s="6" t="s">
        <v>217</v>
      </c>
      <c r="F32" s="21" t="s">
        <v>250</v>
      </c>
      <c r="G32" s="6"/>
      <c r="H32" s="13">
        <v>1978</v>
      </c>
      <c r="I32" s="13">
        <f t="shared" si="6"/>
        <v>47</v>
      </c>
      <c r="J32" s="7"/>
      <c r="K32" s="91"/>
      <c r="L32" s="90"/>
      <c r="M32" s="91"/>
      <c r="N32" s="11" t="s">
        <v>29</v>
      </c>
      <c r="O32" s="6" t="s">
        <v>30</v>
      </c>
      <c r="P32" s="22" t="s">
        <v>327</v>
      </c>
      <c r="Q32" s="21" t="s">
        <v>232</v>
      </c>
      <c r="R32" s="6" t="s">
        <v>217</v>
      </c>
      <c r="S32" s="21" t="s">
        <v>84</v>
      </c>
      <c r="T32" s="6"/>
      <c r="U32" s="13">
        <v>1970</v>
      </c>
      <c r="V32" s="13">
        <f t="shared" si="8"/>
        <v>55</v>
      </c>
      <c r="W32" s="13"/>
      <c r="X32" s="91"/>
      <c r="Y32" s="13"/>
      <c r="Z32" s="91"/>
      <c r="AA32" s="11" t="s">
        <v>29</v>
      </c>
      <c r="AB32" s="87" t="s">
        <v>30</v>
      </c>
      <c r="AC32" s="13">
        <f t="shared" si="9"/>
        <v>102</v>
      </c>
      <c r="AD32" s="6" t="str">
        <f t="shared" si="10"/>
        <v>Donne</v>
      </c>
      <c r="AE32" s="86" t="s">
        <v>20</v>
      </c>
      <c r="AF32" s="6" t="str">
        <f t="shared" si="11"/>
        <v>TT</v>
      </c>
    </row>
  </sheetData>
  <sortState xmlns:xlrd2="http://schemas.microsoft.com/office/spreadsheetml/2017/richdata2" ref="A6:AK38">
    <sortCondition ref="B6:B38"/>
  </sortState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79998168889431442"/>
  </sheetPr>
  <dimension ref="A1:W50"/>
  <sheetViews>
    <sheetView showGridLines="0" zoomScale="70" zoomScaleNormal="70" zoomScaleSheetLayoutView="70" zoomScalePageLayoutView="70" workbookViewId="0">
      <selection activeCell="P1" sqref="P1:P1048576"/>
    </sheetView>
  </sheetViews>
  <sheetFormatPr defaultColWidth="9.140625" defaultRowHeight="12.75" x14ac:dyDescent="0.2"/>
  <cols>
    <col min="1" max="2" width="8.85546875" style="2" customWidth="1"/>
    <col min="3" max="3" width="13.42578125" style="2" customWidth="1"/>
    <col min="4" max="4" width="22.5703125" style="2" bestFit="1" customWidth="1"/>
    <col min="5" max="5" width="26" style="2" bestFit="1" customWidth="1"/>
    <col min="6" max="6" width="11.7109375" style="16" customWidth="1"/>
    <col min="7" max="7" width="11.42578125" style="2" customWidth="1"/>
    <col min="8" max="8" width="20.7109375" style="2" customWidth="1"/>
    <col min="9" max="9" width="25.28515625" style="1" bestFit="1" customWidth="1"/>
    <col min="10" max="10" width="12.5703125" style="16" bestFit="1" customWidth="1"/>
    <col min="11" max="11" width="11.7109375" style="2" customWidth="1"/>
    <col min="12" max="12" width="15.42578125" style="16" bestFit="1" customWidth="1"/>
    <col min="13" max="13" width="15" style="71" customWidth="1"/>
    <col min="14" max="14" width="15" style="46" customWidth="1"/>
    <col min="15" max="16" width="10.7109375" style="77" customWidth="1"/>
    <col min="17" max="17" width="8.85546875" style="16" customWidth="1"/>
    <col min="18" max="16384" width="9.140625" style="2"/>
  </cols>
  <sheetData>
    <row r="1" spans="1:23" s="1" customFormat="1" ht="57" customHeight="1" x14ac:dyDescent="0.2">
      <c r="D1" s="2"/>
      <c r="E1" s="2"/>
      <c r="F1" s="16"/>
      <c r="H1" s="2"/>
      <c r="J1" s="16"/>
      <c r="L1" s="16"/>
      <c r="M1" s="71"/>
      <c r="N1" s="46"/>
      <c r="O1" s="77"/>
      <c r="P1" s="77"/>
      <c r="Q1" s="16"/>
    </row>
    <row r="2" spans="1:23" ht="30" customHeight="1" x14ac:dyDescent="0.2"/>
    <row r="3" spans="1:23" ht="14.1" customHeight="1" x14ac:dyDescent="0.2"/>
    <row r="4" spans="1:23" ht="35.25" customHeight="1" x14ac:dyDescent="0.2">
      <c r="A4" s="275" t="s">
        <v>148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18"/>
      <c r="S4" s="18"/>
      <c r="T4" s="18"/>
      <c r="U4" s="18"/>
      <c r="V4" s="18"/>
      <c r="W4" s="18"/>
    </row>
    <row r="5" spans="1:23" ht="24.75" customHeight="1" x14ac:dyDescent="0.2">
      <c r="A5" s="58" t="s">
        <v>151</v>
      </c>
      <c r="B5" s="58"/>
      <c r="C5" s="58"/>
      <c r="D5" s="58"/>
      <c r="E5" s="58"/>
      <c r="F5" s="59"/>
      <c r="G5" s="59"/>
      <c r="H5" s="59"/>
      <c r="I5" s="59"/>
      <c r="J5" s="59"/>
      <c r="K5" s="59"/>
      <c r="L5" s="59"/>
      <c r="M5" s="68"/>
      <c r="N5" s="74"/>
      <c r="O5" s="78"/>
      <c r="P5" s="78"/>
      <c r="Q5" s="59"/>
      <c r="R5" s="18"/>
      <c r="S5" s="18"/>
      <c r="T5" s="18"/>
      <c r="U5" s="18"/>
      <c r="V5" s="18"/>
      <c r="W5" s="18"/>
    </row>
    <row r="6" spans="1:23" ht="27" customHeight="1" x14ac:dyDescent="0.2">
      <c r="A6" s="65" t="s">
        <v>40</v>
      </c>
      <c r="B6" s="65" t="s">
        <v>136</v>
      </c>
      <c r="C6" s="65" t="s">
        <v>41</v>
      </c>
      <c r="D6" s="66" t="s">
        <v>126</v>
      </c>
      <c r="E6" s="66" t="s">
        <v>35</v>
      </c>
      <c r="F6" s="65" t="s">
        <v>4</v>
      </c>
      <c r="G6" s="65" t="s">
        <v>41</v>
      </c>
      <c r="H6" s="66" t="s">
        <v>127</v>
      </c>
      <c r="I6" s="67" t="s">
        <v>35</v>
      </c>
      <c r="J6" s="65" t="s">
        <v>4</v>
      </c>
      <c r="K6" s="65" t="s">
        <v>36</v>
      </c>
      <c r="L6" s="65" t="s">
        <v>37</v>
      </c>
      <c r="M6" s="69" t="s">
        <v>38</v>
      </c>
      <c r="N6" s="75" t="s">
        <v>139</v>
      </c>
      <c r="O6" s="79" t="s">
        <v>144</v>
      </c>
      <c r="P6" s="79" t="s">
        <v>133</v>
      </c>
      <c r="Q6" s="65" t="s">
        <v>147</v>
      </c>
      <c r="R6" s="17"/>
      <c r="S6" s="17"/>
      <c r="T6" s="17"/>
      <c r="U6" s="17"/>
      <c r="V6" s="17"/>
      <c r="W6" s="17"/>
    </row>
    <row r="7" spans="1:23" ht="24.95" customHeight="1" x14ac:dyDescent="0.2">
      <c r="A7" s="41"/>
      <c r="B7" s="56"/>
      <c r="C7" s="41"/>
      <c r="D7" s="52"/>
      <c r="E7" s="52"/>
      <c r="F7" s="41"/>
      <c r="G7" s="41"/>
      <c r="H7" s="52"/>
      <c r="I7" s="52"/>
      <c r="J7" s="41"/>
      <c r="K7" s="41"/>
      <c r="L7" s="49"/>
      <c r="M7" s="83"/>
      <c r="N7" s="73"/>
      <c r="O7" s="81"/>
      <c r="P7" s="81"/>
      <c r="Q7" s="41"/>
    </row>
    <row r="8" spans="1:23" ht="17.25" customHeight="1" x14ac:dyDescent="0.2">
      <c r="A8" s="61"/>
      <c r="B8" s="62"/>
      <c r="C8" s="61"/>
      <c r="D8" s="63"/>
      <c r="E8" s="63"/>
      <c r="F8" s="61"/>
      <c r="G8" s="61"/>
      <c r="H8" s="63"/>
      <c r="I8" s="64"/>
      <c r="J8" s="61"/>
      <c r="K8" s="61"/>
      <c r="L8" s="60"/>
      <c r="M8" s="72"/>
      <c r="N8" s="76"/>
      <c r="O8" s="82"/>
      <c r="P8" s="82"/>
      <c r="Q8" s="61"/>
    </row>
    <row r="9" spans="1:23" ht="24.95" customHeight="1" x14ac:dyDescent="0.2">
      <c r="A9" s="58" t="s">
        <v>152</v>
      </c>
      <c r="B9" s="58"/>
      <c r="C9" s="58"/>
      <c r="D9" s="58"/>
      <c r="E9" s="58"/>
      <c r="F9" s="59"/>
      <c r="G9" s="59"/>
      <c r="H9" s="59"/>
      <c r="I9" s="59"/>
      <c r="J9" s="59"/>
      <c r="K9" s="59"/>
      <c r="L9" s="59"/>
      <c r="M9" s="68"/>
      <c r="N9" s="74"/>
      <c r="O9" s="78"/>
      <c r="P9" s="78"/>
      <c r="Q9" s="59"/>
    </row>
    <row r="10" spans="1:23" ht="24.95" customHeight="1" x14ac:dyDescent="0.2">
      <c r="A10" s="65" t="s">
        <v>40</v>
      </c>
      <c r="B10" s="65" t="s">
        <v>136</v>
      </c>
      <c r="C10" s="65" t="s">
        <v>41</v>
      </c>
      <c r="D10" s="66" t="s">
        <v>126</v>
      </c>
      <c r="E10" s="66" t="s">
        <v>35</v>
      </c>
      <c r="F10" s="65" t="s">
        <v>4</v>
      </c>
      <c r="G10" s="65" t="s">
        <v>41</v>
      </c>
      <c r="H10" s="66" t="s">
        <v>127</v>
      </c>
      <c r="I10" s="67" t="s">
        <v>35</v>
      </c>
      <c r="J10" s="65" t="s">
        <v>4</v>
      </c>
      <c r="K10" s="65" t="s">
        <v>36</v>
      </c>
      <c r="L10" s="65" t="s">
        <v>37</v>
      </c>
      <c r="M10" s="69" t="s">
        <v>38</v>
      </c>
      <c r="N10" s="75" t="s">
        <v>139</v>
      </c>
      <c r="O10" s="79" t="s">
        <v>144</v>
      </c>
      <c r="P10" s="79" t="s">
        <v>133</v>
      </c>
      <c r="Q10" s="65" t="s">
        <v>147</v>
      </c>
    </row>
    <row r="11" spans="1:23" ht="24.95" customHeight="1" x14ac:dyDescent="0.2">
      <c r="A11" s="41"/>
      <c r="B11" s="56"/>
      <c r="C11" s="41"/>
      <c r="D11" s="43"/>
      <c r="E11" s="43"/>
      <c r="F11" s="41"/>
      <c r="G11" s="41"/>
      <c r="H11" s="43"/>
      <c r="I11" s="52"/>
      <c r="J11" s="41"/>
      <c r="K11" s="41"/>
      <c r="L11" s="49"/>
      <c r="M11" s="83"/>
      <c r="N11" s="73"/>
      <c r="O11" s="81"/>
      <c r="P11" s="81"/>
      <c r="Q11" s="41"/>
    </row>
    <row r="12" spans="1:23" ht="24.95" customHeight="1" x14ac:dyDescent="0.2">
      <c r="A12" s="41"/>
      <c r="B12" s="56"/>
      <c r="C12" s="41"/>
      <c r="D12" s="43"/>
      <c r="E12" s="43"/>
      <c r="F12" s="41"/>
      <c r="G12" s="41"/>
      <c r="H12" s="43"/>
      <c r="I12" s="52"/>
      <c r="J12" s="41"/>
      <c r="K12" s="41"/>
      <c r="L12" s="49"/>
      <c r="M12" s="83"/>
      <c r="N12" s="73"/>
      <c r="O12" s="81"/>
      <c r="P12" s="81"/>
      <c r="Q12" s="41"/>
    </row>
    <row r="13" spans="1:23" ht="24.95" customHeight="1" x14ac:dyDescent="0.2">
      <c r="A13" s="41"/>
      <c r="B13" s="56"/>
      <c r="C13" s="41"/>
      <c r="D13" s="43"/>
      <c r="E13" s="43"/>
      <c r="F13" s="41"/>
      <c r="G13" s="41"/>
      <c r="H13" s="43"/>
      <c r="I13" s="52"/>
      <c r="J13" s="41"/>
      <c r="K13" s="41"/>
      <c r="L13" s="53"/>
      <c r="M13" s="83"/>
      <c r="N13" s="73"/>
      <c r="O13" s="81"/>
      <c r="P13" s="81"/>
      <c r="Q13" s="41"/>
    </row>
    <row r="14" spans="1:23" ht="24.95" customHeight="1" x14ac:dyDescent="0.2">
      <c r="A14" s="41"/>
      <c r="B14" s="56"/>
      <c r="C14" s="41"/>
      <c r="D14" s="43"/>
      <c r="E14" s="43"/>
      <c r="F14" s="41"/>
      <c r="G14" s="41"/>
      <c r="H14" s="43"/>
      <c r="I14" s="52"/>
      <c r="J14" s="41"/>
      <c r="K14" s="41"/>
      <c r="L14" s="49"/>
      <c r="M14" s="83"/>
      <c r="N14" s="73"/>
      <c r="O14" s="81"/>
      <c r="P14" s="81"/>
      <c r="Q14" s="41"/>
    </row>
    <row r="15" spans="1:23" ht="24.95" customHeight="1" x14ac:dyDescent="0.2">
      <c r="A15" s="41"/>
      <c r="B15" s="56"/>
      <c r="C15" s="41"/>
      <c r="D15" s="43"/>
      <c r="E15" s="43"/>
      <c r="F15" s="41"/>
      <c r="G15" s="41"/>
      <c r="H15" s="43"/>
      <c r="I15" s="52"/>
      <c r="J15" s="41"/>
      <c r="K15" s="41"/>
      <c r="L15" s="49"/>
      <c r="M15" s="83"/>
      <c r="N15" s="73"/>
      <c r="O15" s="81"/>
      <c r="P15" s="81"/>
      <c r="Q15" s="41"/>
    </row>
    <row r="16" spans="1:23" ht="24.95" customHeight="1" x14ac:dyDescent="0.2">
      <c r="A16" s="41"/>
      <c r="B16" s="56"/>
      <c r="C16" s="41"/>
      <c r="D16" s="43"/>
      <c r="E16" s="43"/>
      <c r="F16" s="41"/>
      <c r="G16" s="41"/>
      <c r="H16" s="43"/>
      <c r="I16" s="52"/>
      <c r="J16" s="41"/>
      <c r="K16" s="41"/>
      <c r="L16" s="49"/>
      <c r="M16" s="70"/>
      <c r="N16" s="73"/>
      <c r="O16" s="81"/>
      <c r="P16" s="81"/>
      <c r="Q16" s="41"/>
    </row>
    <row r="17" spans="1:17" ht="18.75" customHeight="1" x14ac:dyDescent="0.2">
      <c r="A17" s="61"/>
      <c r="B17" s="62"/>
      <c r="C17" s="61"/>
      <c r="D17" s="63"/>
      <c r="E17" s="63"/>
      <c r="F17" s="61"/>
      <c r="G17" s="61"/>
      <c r="H17" s="63"/>
      <c r="I17" s="64"/>
      <c r="J17" s="61"/>
      <c r="K17" s="61"/>
      <c r="L17" s="60"/>
      <c r="M17" s="72"/>
      <c r="N17" s="76"/>
      <c r="O17" s="82"/>
      <c r="P17" s="82"/>
      <c r="Q17" s="61"/>
    </row>
    <row r="18" spans="1:17" ht="24.95" customHeight="1" x14ac:dyDescent="0.2">
      <c r="A18" s="58" t="s">
        <v>153</v>
      </c>
      <c r="B18" s="58"/>
      <c r="C18" s="58"/>
      <c r="D18" s="58"/>
      <c r="E18" s="58"/>
      <c r="F18" s="59"/>
      <c r="G18" s="59"/>
      <c r="H18" s="59"/>
      <c r="I18" s="59"/>
      <c r="J18" s="59"/>
      <c r="K18" s="59"/>
      <c r="L18" s="59"/>
      <c r="M18" s="68"/>
      <c r="N18" s="74"/>
      <c r="O18" s="78"/>
      <c r="P18" s="78"/>
      <c r="Q18" s="59"/>
    </row>
    <row r="19" spans="1:17" ht="24.95" customHeight="1" x14ac:dyDescent="0.2">
      <c r="A19" s="65" t="s">
        <v>40</v>
      </c>
      <c r="B19" s="65" t="s">
        <v>136</v>
      </c>
      <c r="C19" s="65" t="s">
        <v>41</v>
      </c>
      <c r="D19" s="66" t="s">
        <v>126</v>
      </c>
      <c r="E19" s="66" t="s">
        <v>35</v>
      </c>
      <c r="F19" s="65" t="s">
        <v>4</v>
      </c>
      <c r="G19" s="65" t="s">
        <v>41</v>
      </c>
      <c r="H19" s="66" t="s">
        <v>127</v>
      </c>
      <c r="I19" s="67" t="s">
        <v>35</v>
      </c>
      <c r="J19" s="65" t="s">
        <v>4</v>
      </c>
      <c r="K19" s="65" t="s">
        <v>36</v>
      </c>
      <c r="L19" s="65" t="s">
        <v>37</v>
      </c>
      <c r="M19" s="69" t="s">
        <v>38</v>
      </c>
      <c r="N19" s="75" t="s">
        <v>139</v>
      </c>
      <c r="O19" s="79" t="s">
        <v>144</v>
      </c>
      <c r="P19" s="79" t="s">
        <v>133</v>
      </c>
      <c r="Q19" s="65" t="s">
        <v>147</v>
      </c>
    </row>
    <row r="20" spans="1:17" ht="24.95" customHeight="1" x14ac:dyDescent="0.2">
      <c r="A20" s="41"/>
      <c r="B20" s="56"/>
      <c r="C20" s="41"/>
      <c r="D20" s="43"/>
      <c r="E20" s="43"/>
      <c r="F20" s="41"/>
      <c r="G20" s="41"/>
      <c r="H20" s="43"/>
      <c r="I20" s="52"/>
      <c r="J20" s="41"/>
      <c r="K20" s="41"/>
      <c r="L20" s="49"/>
      <c r="M20" s="83"/>
      <c r="N20" s="73"/>
      <c r="O20" s="81"/>
      <c r="P20" s="81"/>
      <c r="Q20" s="41"/>
    </row>
    <row r="21" spans="1:17" ht="24.95" customHeight="1" x14ac:dyDescent="0.2">
      <c r="A21" s="41"/>
      <c r="B21" s="56"/>
      <c r="C21" s="41"/>
      <c r="D21" s="43"/>
      <c r="E21" s="43"/>
      <c r="F21" s="41"/>
      <c r="G21" s="41"/>
      <c r="H21" s="43"/>
      <c r="I21" s="52"/>
      <c r="J21" s="41"/>
      <c r="K21" s="41"/>
      <c r="L21" s="49"/>
      <c r="M21" s="83"/>
      <c r="N21" s="73"/>
      <c r="O21" s="81"/>
      <c r="P21" s="81"/>
      <c r="Q21" s="41"/>
    </row>
    <row r="22" spans="1:17" ht="24.95" customHeight="1" x14ac:dyDescent="0.2">
      <c r="A22" s="41"/>
      <c r="B22" s="56"/>
      <c r="C22" s="41"/>
      <c r="D22" s="43"/>
      <c r="E22" s="43"/>
      <c r="F22" s="41"/>
      <c r="G22" s="41"/>
      <c r="H22" s="43"/>
      <c r="I22" s="52"/>
      <c r="J22" s="41"/>
      <c r="K22" s="41"/>
      <c r="L22" s="49"/>
      <c r="M22" s="83"/>
      <c r="N22" s="73"/>
      <c r="O22" s="81"/>
      <c r="P22" s="81"/>
      <c r="Q22" s="41"/>
    </row>
    <row r="23" spans="1:17" ht="24.95" customHeight="1" x14ac:dyDescent="0.2">
      <c r="A23" s="41"/>
      <c r="B23" s="56"/>
      <c r="C23" s="41"/>
      <c r="D23" s="43"/>
      <c r="E23" s="43"/>
      <c r="F23" s="41"/>
      <c r="G23" s="41"/>
      <c r="H23" s="43"/>
      <c r="I23" s="52"/>
      <c r="J23" s="41"/>
      <c r="K23" s="41"/>
      <c r="L23" s="49"/>
      <c r="M23" s="83"/>
      <c r="N23" s="73"/>
      <c r="O23" s="81"/>
      <c r="P23" s="81"/>
      <c r="Q23" s="41"/>
    </row>
    <row r="24" spans="1:17" ht="24.95" customHeight="1" x14ac:dyDescent="0.2">
      <c r="A24" s="41"/>
      <c r="B24" s="56"/>
      <c r="C24" s="41"/>
      <c r="D24" s="43"/>
      <c r="E24" s="43"/>
      <c r="F24" s="41"/>
      <c r="G24" s="41"/>
      <c r="H24" s="43"/>
      <c r="I24" s="52"/>
      <c r="J24" s="41"/>
      <c r="K24" s="41"/>
      <c r="L24" s="49"/>
      <c r="M24" s="83"/>
      <c r="N24" s="73"/>
      <c r="O24" s="81"/>
      <c r="P24" s="81"/>
      <c r="Q24" s="41"/>
    </row>
    <row r="25" spans="1:17" ht="24.95" customHeight="1" x14ac:dyDescent="0.2">
      <c r="A25" s="41"/>
      <c r="B25" s="56"/>
      <c r="C25" s="41"/>
      <c r="D25" s="43"/>
      <c r="E25" s="43"/>
      <c r="F25" s="41"/>
      <c r="G25" s="41"/>
      <c r="H25" s="43"/>
      <c r="I25" s="52"/>
      <c r="J25" s="41"/>
      <c r="K25" s="41"/>
      <c r="L25" s="49"/>
      <c r="M25" s="70"/>
      <c r="N25" s="73"/>
      <c r="O25" s="81"/>
      <c r="P25" s="81"/>
      <c r="Q25" s="41"/>
    </row>
    <row r="26" spans="1:17" ht="19.5" customHeight="1" x14ac:dyDescent="0.2">
      <c r="A26" s="61"/>
      <c r="B26" s="62"/>
      <c r="C26" s="61"/>
      <c r="D26" s="63"/>
      <c r="E26" s="63"/>
      <c r="F26" s="61"/>
      <c r="G26" s="61"/>
      <c r="H26" s="63"/>
      <c r="I26" s="64"/>
      <c r="J26" s="61"/>
      <c r="K26" s="61"/>
      <c r="L26" s="60"/>
      <c r="M26" s="72"/>
      <c r="N26" s="76"/>
      <c r="O26" s="82"/>
      <c r="P26" s="82"/>
      <c r="Q26" s="61"/>
    </row>
    <row r="27" spans="1:17" ht="24.95" customHeight="1" x14ac:dyDescent="0.2">
      <c r="A27" s="58" t="s">
        <v>149</v>
      </c>
      <c r="B27" s="58"/>
      <c r="C27" s="58"/>
      <c r="D27" s="58"/>
      <c r="E27" s="58"/>
      <c r="F27" s="59"/>
      <c r="G27" s="59"/>
      <c r="H27" s="59"/>
      <c r="I27" s="59"/>
      <c r="J27" s="59"/>
      <c r="K27" s="59"/>
      <c r="L27" s="59"/>
      <c r="M27" s="68"/>
      <c r="N27" s="74"/>
      <c r="O27" s="78"/>
      <c r="P27" s="78"/>
      <c r="Q27" s="59"/>
    </row>
    <row r="28" spans="1:17" ht="24.95" customHeight="1" x14ac:dyDescent="0.2">
      <c r="A28" s="65" t="s">
        <v>40</v>
      </c>
      <c r="B28" s="65" t="s">
        <v>136</v>
      </c>
      <c r="C28" s="65" t="s">
        <v>41</v>
      </c>
      <c r="D28" s="66" t="s">
        <v>126</v>
      </c>
      <c r="E28" s="66" t="s">
        <v>35</v>
      </c>
      <c r="F28" s="65" t="s">
        <v>4</v>
      </c>
      <c r="G28" s="65" t="s">
        <v>41</v>
      </c>
      <c r="H28" s="66" t="s">
        <v>127</v>
      </c>
      <c r="I28" s="67" t="s">
        <v>35</v>
      </c>
      <c r="J28" s="65" t="s">
        <v>4</v>
      </c>
      <c r="K28" s="65" t="s">
        <v>36</v>
      </c>
      <c r="L28" s="65" t="s">
        <v>37</v>
      </c>
      <c r="M28" s="69" t="s">
        <v>38</v>
      </c>
      <c r="N28" s="75" t="s">
        <v>139</v>
      </c>
      <c r="O28" s="79" t="s">
        <v>144</v>
      </c>
      <c r="P28" s="79" t="s">
        <v>133</v>
      </c>
      <c r="Q28" s="65" t="s">
        <v>147</v>
      </c>
    </row>
    <row r="29" spans="1:17" ht="24.95" customHeight="1" x14ac:dyDescent="0.2">
      <c r="A29" s="41"/>
      <c r="B29" s="56"/>
      <c r="C29" s="41"/>
      <c r="D29" s="43"/>
      <c r="E29" s="43"/>
      <c r="F29" s="41"/>
      <c r="G29" s="41"/>
      <c r="H29" s="43"/>
      <c r="I29" s="52"/>
      <c r="J29" s="41"/>
      <c r="K29" s="41"/>
      <c r="L29" s="49"/>
      <c r="M29" s="83"/>
      <c r="N29" s="73"/>
      <c r="O29" s="81"/>
      <c r="P29" s="81"/>
      <c r="Q29" s="41"/>
    </row>
    <row r="30" spans="1:17" ht="24.95" customHeight="1" x14ac:dyDescent="0.2">
      <c r="A30" s="41"/>
      <c r="B30" s="56"/>
      <c r="C30" s="41"/>
      <c r="D30" s="43"/>
      <c r="E30" s="43"/>
      <c r="F30" s="41"/>
      <c r="G30" s="41"/>
      <c r="H30" s="43"/>
      <c r="I30" s="52"/>
      <c r="J30" s="41"/>
      <c r="K30" s="41"/>
      <c r="L30" s="49"/>
      <c r="M30" s="83"/>
      <c r="N30" s="73"/>
      <c r="O30" s="81"/>
      <c r="P30" s="81"/>
      <c r="Q30" s="41"/>
    </row>
    <row r="31" spans="1:17" ht="24.95" customHeight="1" x14ac:dyDescent="0.2">
      <c r="A31" s="41"/>
      <c r="B31" s="56"/>
      <c r="C31" s="41"/>
      <c r="D31" s="43"/>
      <c r="E31" s="43"/>
      <c r="F31" s="41"/>
      <c r="G31" s="41"/>
      <c r="H31" s="43"/>
      <c r="I31" s="52"/>
      <c r="J31" s="41"/>
      <c r="K31" s="41"/>
      <c r="L31" s="49"/>
      <c r="M31" s="70"/>
      <c r="N31" s="73"/>
      <c r="O31" s="81"/>
      <c r="P31" s="81"/>
      <c r="Q31" s="41"/>
    </row>
    <row r="32" spans="1:17" ht="24.95" customHeight="1" x14ac:dyDescent="0.2">
      <c r="A32" s="41"/>
      <c r="B32" s="56"/>
      <c r="C32" s="41"/>
      <c r="D32" s="43"/>
      <c r="E32" s="43"/>
      <c r="F32" s="41"/>
      <c r="G32" s="41"/>
      <c r="H32" s="43"/>
      <c r="I32" s="52"/>
      <c r="J32" s="41"/>
      <c r="K32" s="41"/>
      <c r="L32" s="49"/>
      <c r="M32" s="70"/>
      <c r="N32" s="73"/>
      <c r="O32" s="81"/>
      <c r="P32" s="81"/>
      <c r="Q32" s="41"/>
    </row>
    <row r="33" spans="1:17" ht="24.95" customHeight="1" x14ac:dyDescent="0.2">
      <c r="A33" s="41"/>
      <c r="B33" s="56"/>
      <c r="C33" s="41"/>
      <c r="D33" s="43"/>
      <c r="E33" s="43"/>
      <c r="F33" s="41"/>
      <c r="G33" s="41"/>
      <c r="H33" s="43"/>
      <c r="I33" s="52"/>
      <c r="J33" s="41"/>
      <c r="K33" s="41"/>
      <c r="L33" s="49"/>
      <c r="M33" s="70"/>
      <c r="N33" s="73"/>
      <c r="O33" s="81"/>
      <c r="P33" s="81"/>
      <c r="Q33" s="41"/>
    </row>
    <row r="34" spans="1:17" ht="24.95" customHeight="1" x14ac:dyDescent="0.2">
      <c r="A34" s="41"/>
      <c r="B34" s="56"/>
      <c r="C34" s="41"/>
      <c r="D34" s="43"/>
      <c r="E34" s="43"/>
      <c r="F34" s="41"/>
      <c r="G34" s="41"/>
      <c r="H34" s="43"/>
      <c r="I34" s="52"/>
      <c r="J34" s="41"/>
      <c r="K34" s="41"/>
      <c r="L34" s="49"/>
      <c r="M34" s="70"/>
      <c r="N34" s="73"/>
      <c r="O34" s="81"/>
      <c r="P34" s="81"/>
      <c r="Q34" s="41"/>
    </row>
    <row r="35" spans="1:17" ht="24.95" customHeight="1" x14ac:dyDescent="0.2">
      <c r="A35" s="41"/>
      <c r="B35" s="56"/>
      <c r="C35" s="41"/>
      <c r="D35" s="43"/>
      <c r="E35" s="43"/>
      <c r="F35" s="41"/>
      <c r="G35" s="41"/>
      <c r="H35" s="43"/>
      <c r="I35" s="52"/>
      <c r="J35" s="41"/>
      <c r="K35" s="41"/>
      <c r="L35" s="49"/>
      <c r="M35" s="70"/>
      <c r="N35" s="73"/>
      <c r="O35" s="81"/>
      <c r="P35" s="81"/>
      <c r="Q35" s="41"/>
    </row>
    <row r="36" spans="1:17" ht="24.95" customHeight="1" x14ac:dyDescent="0.2">
      <c r="A36" s="41"/>
      <c r="B36" s="56"/>
      <c r="C36" s="41"/>
      <c r="D36" s="43"/>
      <c r="E36" s="43"/>
      <c r="F36" s="41"/>
      <c r="G36" s="41"/>
      <c r="H36" s="43"/>
      <c r="I36" s="52"/>
      <c r="J36" s="41"/>
      <c r="K36" s="41"/>
      <c r="L36" s="49"/>
      <c r="M36" s="70"/>
      <c r="N36" s="73"/>
      <c r="O36" s="81"/>
      <c r="P36" s="81"/>
      <c r="Q36" s="41"/>
    </row>
    <row r="37" spans="1:17" ht="24.95" customHeight="1" x14ac:dyDescent="0.2">
      <c r="A37" s="41"/>
      <c r="B37" s="56"/>
      <c r="C37" s="41"/>
      <c r="D37" s="43"/>
      <c r="E37" s="43"/>
      <c r="F37" s="41"/>
      <c r="G37" s="41"/>
      <c r="H37" s="43"/>
      <c r="I37" s="52"/>
      <c r="J37" s="41"/>
      <c r="K37" s="41"/>
      <c r="L37" s="49"/>
      <c r="M37" s="70"/>
      <c r="N37" s="73"/>
      <c r="O37" s="81"/>
      <c r="P37" s="81"/>
      <c r="Q37" s="41"/>
    </row>
    <row r="38" spans="1:17" ht="24.95" customHeight="1" x14ac:dyDescent="0.2">
      <c r="A38" s="41"/>
      <c r="B38" s="56"/>
      <c r="C38" s="41"/>
      <c r="D38" s="43"/>
      <c r="E38" s="43"/>
      <c r="F38" s="41"/>
      <c r="G38" s="41"/>
      <c r="H38" s="43"/>
      <c r="I38" s="52"/>
      <c r="J38" s="41"/>
      <c r="K38" s="41"/>
      <c r="L38" s="49"/>
      <c r="M38" s="70"/>
      <c r="N38" s="73"/>
      <c r="O38" s="81"/>
      <c r="P38" s="81"/>
      <c r="Q38" s="41"/>
    </row>
    <row r="39" spans="1:17" ht="24.95" customHeight="1" x14ac:dyDescent="0.2">
      <c r="A39" s="41"/>
      <c r="B39" s="56"/>
      <c r="C39" s="41"/>
      <c r="D39" s="43"/>
      <c r="E39" s="43"/>
      <c r="F39" s="41"/>
      <c r="G39" s="41"/>
      <c r="H39" s="43"/>
      <c r="I39" s="52"/>
      <c r="J39" s="41"/>
      <c r="K39" s="41"/>
      <c r="L39" s="49"/>
      <c r="M39" s="70"/>
      <c r="N39" s="73"/>
      <c r="O39" s="81"/>
      <c r="P39" s="81"/>
      <c r="Q39" s="41"/>
    </row>
    <row r="40" spans="1:17" ht="24.95" customHeight="1" x14ac:dyDescent="0.2">
      <c r="A40" s="41"/>
      <c r="B40" s="56"/>
      <c r="C40" s="41"/>
      <c r="D40" s="43"/>
      <c r="E40" s="43"/>
      <c r="F40" s="41"/>
      <c r="G40" s="41"/>
      <c r="H40" s="43"/>
      <c r="I40" s="52"/>
      <c r="J40" s="41"/>
      <c r="K40" s="41"/>
      <c r="L40" s="49"/>
      <c r="M40" s="70"/>
      <c r="N40" s="73"/>
      <c r="O40" s="81"/>
      <c r="P40" s="81"/>
      <c r="Q40" s="41"/>
    </row>
    <row r="41" spans="1:17" ht="24.95" customHeight="1" x14ac:dyDescent="0.2">
      <c r="A41" s="41"/>
      <c r="B41" s="56"/>
      <c r="C41" s="41"/>
      <c r="D41" s="43"/>
      <c r="E41" s="43"/>
      <c r="F41" s="41"/>
      <c r="G41" s="41"/>
      <c r="H41" s="43"/>
      <c r="I41" s="52"/>
      <c r="J41" s="41"/>
      <c r="K41" s="41"/>
      <c r="L41" s="49"/>
      <c r="M41" s="70"/>
      <c r="N41" s="73"/>
      <c r="O41" s="81"/>
      <c r="P41" s="81"/>
      <c r="Q41" s="41"/>
    </row>
    <row r="42" spans="1:17" ht="24.95" customHeight="1" x14ac:dyDescent="0.2">
      <c r="A42" s="41"/>
      <c r="B42" s="56"/>
      <c r="C42" s="41"/>
      <c r="D42" s="43"/>
      <c r="E42" s="43"/>
      <c r="F42" s="41"/>
      <c r="G42" s="41"/>
      <c r="H42" s="43"/>
      <c r="I42" s="52"/>
      <c r="J42" s="41"/>
      <c r="K42" s="41"/>
      <c r="L42" s="49"/>
      <c r="M42" s="70"/>
      <c r="N42" s="73"/>
      <c r="O42" s="81"/>
      <c r="P42" s="81"/>
      <c r="Q42" s="41"/>
    </row>
    <row r="43" spans="1:17" ht="24.95" customHeight="1" x14ac:dyDescent="0.2">
      <c r="A43" s="41"/>
      <c r="B43" s="56"/>
      <c r="C43" s="41"/>
      <c r="D43" s="43"/>
      <c r="E43" s="43"/>
      <c r="F43" s="41"/>
      <c r="G43" s="41"/>
      <c r="H43" s="43"/>
      <c r="I43" s="52"/>
      <c r="J43" s="41"/>
      <c r="K43" s="41"/>
      <c r="L43" s="49"/>
      <c r="M43" s="70"/>
      <c r="N43" s="73"/>
      <c r="O43" s="81"/>
      <c r="P43" s="81"/>
      <c r="Q43" s="41"/>
    </row>
    <row r="44" spans="1:17" ht="24.95" customHeight="1" x14ac:dyDescent="0.2">
      <c r="A44" s="41"/>
      <c r="B44" s="56"/>
      <c r="C44" s="41"/>
      <c r="D44" s="43"/>
      <c r="E44" s="43"/>
      <c r="F44" s="41"/>
      <c r="G44" s="41"/>
      <c r="H44" s="43"/>
      <c r="I44" s="52"/>
      <c r="J44" s="41"/>
      <c r="K44" s="41"/>
      <c r="L44" s="49"/>
      <c r="M44" s="70"/>
      <c r="N44" s="73"/>
      <c r="O44" s="81"/>
      <c r="P44" s="81"/>
      <c r="Q44" s="41"/>
    </row>
    <row r="45" spans="1:17" ht="24.95" customHeight="1" x14ac:dyDescent="0.2">
      <c r="A45" s="41"/>
      <c r="B45" s="56"/>
      <c r="C45" s="41"/>
      <c r="D45" s="43"/>
      <c r="E45" s="43"/>
      <c r="F45" s="41"/>
      <c r="G45" s="41"/>
      <c r="H45" s="43"/>
      <c r="I45" s="52"/>
      <c r="J45" s="41"/>
      <c r="K45" s="41"/>
      <c r="L45" s="49"/>
      <c r="M45" s="70"/>
      <c r="N45" s="73"/>
      <c r="O45" s="81"/>
      <c r="P45" s="81"/>
      <c r="Q45" s="41"/>
    </row>
    <row r="46" spans="1:17" ht="24.95" customHeight="1" x14ac:dyDescent="0.2">
      <c r="A46" s="41"/>
      <c r="B46" s="56"/>
      <c r="C46" s="41"/>
      <c r="D46" s="43"/>
      <c r="E46" s="43"/>
      <c r="F46" s="41"/>
      <c r="G46" s="41"/>
      <c r="H46" s="43"/>
      <c r="I46" s="52"/>
      <c r="J46" s="41"/>
      <c r="K46" s="41"/>
      <c r="L46" s="49"/>
      <c r="M46" s="70"/>
      <c r="N46" s="73"/>
      <c r="O46" s="81"/>
      <c r="P46" s="81"/>
      <c r="Q46" s="41"/>
    </row>
    <row r="47" spans="1:17" ht="20.25" customHeight="1" x14ac:dyDescent="0.2">
      <c r="L47" s="60"/>
    </row>
    <row r="48" spans="1:17" ht="24.95" customHeight="1" x14ac:dyDescent="0.2">
      <c r="A48" s="58" t="s">
        <v>150</v>
      </c>
      <c r="B48" s="58"/>
      <c r="C48" s="58"/>
      <c r="D48" s="58"/>
      <c r="E48" s="58"/>
      <c r="F48" s="59"/>
      <c r="G48" s="59"/>
      <c r="H48" s="59"/>
      <c r="I48" s="59"/>
      <c r="J48" s="59"/>
      <c r="K48" s="59"/>
      <c r="L48" s="53"/>
      <c r="M48" s="68"/>
      <c r="N48" s="74"/>
      <c r="O48" s="78"/>
      <c r="P48" s="78"/>
      <c r="Q48" s="59"/>
    </row>
    <row r="49" spans="1:17" ht="24.95" customHeight="1" x14ac:dyDescent="0.2">
      <c r="A49" s="65" t="s">
        <v>40</v>
      </c>
      <c r="B49" s="65" t="s">
        <v>136</v>
      </c>
      <c r="C49" s="65" t="s">
        <v>41</v>
      </c>
      <c r="D49" s="66" t="s">
        <v>126</v>
      </c>
      <c r="E49" s="66" t="s">
        <v>35</v>
      </c>
      <c r="F49" s="65" t="s">
        <v>4</v>
      </c>
      <c r="G49" s="65" t="s">
        <v>41</v>
      </c>
      <c r="H49" s="66" t="s">
        <v>127</v>
      </c>
      <c r="I49" s="67" t="s">
        <v>35</v>
      </c>
      <c r="J49" s="65" t="s">
        <v>4</v>
      </c>
      <c r="K49" s="65" t="s">
        <v>36</v>
      </c>
      <c r="L49" s="65" t="s">
        <v>37</v>
      </c>
      <c r="M49" s="69" t="s">
        <v>38</v>
      </c>
      <c r="N49" s="75" t="s">
        <v>139</v>
      </c>
      <c r="O49" s="79" t="s">
        <v>144</v>
      </c>
      <c r="P49" s="79" t="s">
        <v>133</v>
      </c>
      <c r="Q49" s="65" t="s">
        <v>147</v>
      </c>
    </row>
    <row r="50" spans="1:17" ht="24.95" customHeight="1" x14ac:dyDescent="0.2">
      <c r="A50" s="41"/>
      <c r="B50" s="56"/>
      <c r="C50" s="42"/>
      <c r="D50" s="43"/>
      <c r="E50" s="43"/>
      <c r="F50" s="41"/>
      <c r="G50" s="42"/>
      <c r="H50" s="43"/>
      <c r="I50" s="52"/>
      <c r="J50" s="41"/>
      <c r="K50" s="55"/>
      <c r="L50" s="49"/>
      <c r="M50" s="83"/>
      <c r="N50" s="73"/>
      <c r="O50" s="80"/>
      <c r="P50" s="80"/>
      <c r="Q50" s="41"/>
    </row>
  </sheetData>
  <mergeCells count="1">
    <mergeCell ref="A4:Q4"/>
  </mergeCells>
  <printOptions horizontalCentered="1"/>
  <pageMargins left="0.25" right="0.25" top="0.75" bottom="0.75" header="0.3" footer="0.3"/>
  <pageSetup paperSize="9" scale="57" orientation="landscape" verticalDpi="4294967294" r:id="rId1"/>
  <headerFooter alignWithMargins="0">
    <oddFooter>Page &amp;P of &amp;N</oddFooter>
  </headerFooter>
  <colBreaks count="1" manualBreakCount="1">
    <brk id="17" max="3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39"/>
  <sheetViews>
    <sheetView showGridLines="0" view="pageBreakPreview" zoomScale="70" zoomScaleNormal="130" zoomScaleSheetLayoutView="70" zoomScalePageLayoutView="70" workbookViewId="0">
      <selection activeCell="N28" sqref="N28"/>
    </sheetView>
  </sheetViews>
  <sheetFormatPr defaultColWidth="9.140625" defaultRowHeight="12.75" x14ac:dyDescent="0.2"/>
  <cols>
    <col min="1" max="2" width="8.85546875" style="2" customWidth="1"/>
    <col min="3" max="3" width="13.42578125" style="2" customWidth="1"/>
    <col min="4" max="4" width="22.5703125" style="2" bestFit="1" customWidth="1"/>
    <col min="5" max="5" width="26" style="2" bestFit="1" customWidth="1"/>
    <col min="6" max="6" width="11.7109375" style="16" customWidth="1"/>
    <col min="7" max="7" width="11.42578125" style="2" customWidth="1"/>
    <col min="8" max="8" width="20.7109375" style="2" customWidth="1"/>
    <col min="9" max="9" width="25.28515625" style="1" bestFit="1" customWidth="1"/>
    <col min="10" max="10" width="12.5703125" style="16" bestFit="1" customWidth="1"/>
    <col min="11" max="11" width="11.7109375" style="2" customWidth="1"/>
    <col min="12" max="12" width="15.42578125" style="16" bestFit="1" customWidth="1"/>
    <col min="13" max="14" width="15" style="2" customWidth="1"/>
    <col min="15" max="15" width="15.7109375" style="2" customWidth="1"/>
    <col min="16" max="16384" width="9.140625" style="2"/>
  </cols>
  <sheetData>
    <row r="1" spans="1:21" s="1" customFormat="1" ht="57" customHeight="1" x14ac:dyDescent="0.2">
      <c r="D1" s="2"/>
      <c r="E1" s="2"/>
      <c r="F1" s="16"/>
      <c r="H1" s="2"/>
      <c r="J1" s="16"/>
      <c r="L1" s="16"/>
    </row>
    <row r="2" spans="1:21" ht="30" customHeight="1" x14ac:dyDescent="0.2"/>
    <row r="3" spans="1:21" ht="14.1" customHeight="1" x14ac:dyDescent="0.2"/>
    <row r="4" spans="1:21" ht="35.25" customHeight="1" x14ac:dyDescent="0.2">
      <c r="A4" s="275" t="s">
        <v>138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18"/>
      <c r="Q4" s="18"/>
      <c r="R4" s="18"/>
      <c r="S4" s="18"/>
      <c r="T4" s="18"/>
      <c r="U4" s="18"/>
    </row>
    <row r="5" spans="1:21" ht="30" customHeight="1" x14ac:dyDescent="0.2">
      <c r="A5" s="38" t="s">
        <v>40</v>
      </c>
      <c r="B5" s="38" t="s">
        <v>136</v>
      </c>
      <c r="C5" s="38" t="s">
        <v>41</v>
      </c>
      <c r="D5" s="50" t="s">
        <v>126</v>
      </c>
      <c r="E5" s="50" t="s">
        <v>35</v>
      </c>
      <c r="F5" s="38" t="s">
        <v>4</v>
      </c>
      <c r="G5" s="38" t="s">
        <v>41</v>
      </c>
      <c r="H5" s="50" t="s">
        <v>127</v>
      </c>
      <c r="I5" s="51" t="s">
        <v>35</v>
      </c>
      <c r="J5" s="38" t="s">
        <v>4</v>
      </c>
      <c r="K5" s="38" t="s">
        <v>36</v>
      </c>
      <c r="L5" s="38" t="s">
        <v>37</v>
      </c>
      <c r="M5" s="38" t="s">
        <v>38</v>
      </c>
      <c r="N5" s="38" t="s">
        <v>139</v>
      </c>
      <c r="O5" s="38" t="s">
        <v>39</v>
      </c>
      <c r="P5" s="17"/>
      <c r="Q5" s="17"/>
      <c r="R5" s="17"/>
      <c r="S5" s="17"/>
      <c r="T5" s="17"/>
      <c r="U5" s="17"/>
    </row>
    <row r="6" spans="1:21" ht="24.95" customHeight="1" x14ac:dyDescent="0.2">
      <c r="A6" s="41">
        <v>27</v>
      </c>
      <c r="B6" s="56">
        <v>1</v>
      </c>
      <c r="C6" s="42">
        <v>0</v>
      </c>
      <c r="D6" s="43" t="s">
        <v>105</v>
      </c>
      <c r="E6" s="43" t="s">
        <v>92</v>
      </c>
      <c r="F6" s="41" t="s">
        <v>86</v>
      </c>
      <c r="G6" s="42">
        <v>0</v>
      </c>
      <c r="H6" s="43" t="s">
        <v>119</v>
      </c>
      <c r="I6" s="52" t="s">
        <v>92</v>
      </c>
      <c r="J6" s="41" t="s">
        <v>86</v>
      </c>
      <c r="K6" s="55" t="s">
        <v>23</v>
      </c>
      <c r="L6" s="49">
        <v>0.375</v>
      </c>
      <c r="M6" s="43"/>
      <c r="N6" s="43"/>
      <c r="O6" s="43"/>
    </row>
    <row r="7" spans="1:21" ht="24.95" customHeight="1" x14ac:dyDescent="0.2">
      <c r="A7" s="41">
        <v>12</v>
      </c>
      <c r="B7" s="56">
        <v>2</v>
      </c>
      <c r="C7" s="42">
        <v>0</v>
      </c>
      <c r="D7" s="43" t="s">
        <v>53</v>
      </c>
      <c r="E7" s="43" t="s">
        <v>8</v>
      </c>
      <c r="F7" s="41" t="s">
        <v>11</v>
      </c>
      <c r="G7" s="42">
        <v>0</v>
      </c>
      <c r="H7" s="43" t="s">
        <v>69</v>
      </c>
      <c r="I7" s="52" t="s">
        <v>8</v>
      </c>
      <c r="J7" s="41" t="s">
        <v>11</v>
      </c>
      <c r="K7" s="55" t="s">
        <v>23</v>
      </c>
      <c r="L7" s="49">
        <v>0.37638888888888888</v>
      </c>
      <c r="M7" s="43"/>
      <c r="N7" s="43"/>
      <c r="O7" s="43"/>
    </row>
    <row r="8" spans="1:21" ht="24.95" customHeight="1" x14ac:dyDescent="0.2">
      <c r="A8" s="41">
        <v>11</v>
      </c>
      <c r="B8" s="56">
        <v>3</v>
      </c>
      <c r="C8" s="42">
        <v>0</v>
      </c>
      <c r="D8" s="43" t="s">
        <v>95</v>
      </c>
      <c r="E8" s="43" t="s">
        <v>8</v>
      </c>
      <c r="F8" s="41" t="s">
        <v>11</v>
      </c>
      <c r="G8" s="42">
        <v>0</v>
      </c>
      <c r="H8" s="43" t="s">
        <v>68</v>
      </c>
      <c r="I8" s="52" t="s">
        <v>8</v>
      </c>
      <c r="J8" s="41" t="s">
        <v>11</v>
      </c>
      <c r="K8" s="55" t="s">
        <v>42</v>
      </c>
      <c r="L8" s="49">
        <v>0.37777777777777777</v>
      </c>
      <c r="M8" s="43"/>
      <c r="N8" s="43"/>
      <c r="O8" s="43"/>
    </row>
    <row r="9" spans="1:21" ht="24.95" customHeight="1" x14ac:dyDescent="0.2">
      <c r="A9" s="41">
        <v>15</v>
      </c>
      <c r="B9" s="56">
        <v>4</v>
      </c>
      <c r="C9" s="42">
        <v>0</v>
      </c>
      <c r="D9" s="43" t="s">
        <v>98</v>
      </c>
      <c r="E9" s="43" t="s">
        <v>8</v>
      </c>
      <c r="F9" s="41" t="s">
        <v>11</v>
      </c>
      <c r="G9" s="42">
        <v>0</v>
      </c>
      <c r="H9" s="43" t="s">
        <v>70</v>
      </c>
      <c r="I9" s="52" t="s">
        <v>84</v>
      </c>
      <c r="J9" s="41" t="s">
        <v>11</v>
      </c>
      <c r="K9" s="55" t="s">
        <v>43</v>
      </c>
      <c r="L9" s="49">
        <v>0.37916666666666665</v>
      </c>
      <c r="M9" s="43"/>
      <c r="N9" s="43"/>
      <c r="O9" s="43"/>
    </row>
    <row r="10" spans="1:21" ht="24.95" customHeight="1" x14ac:dyDescent="0.2">
      <c r="A10" s="41">
        <v>24</v>
      </c>
      <c r="B10" s="56">
        <v>5</v>
      </c>
      <c r="C10" s="42">
        <v>0</v>
      </c>
      <c r="D10" s="43" t="s">
        <v>58</v>
      </c>
      <c r="E10" s="43" t="s">
        <v>8</v>
      </c>
      <c r="F10" s="41" t="s">
        <v>11</v>
      </c>
      <c r="G10" s="42">
        <v>0</v>
      </c>
      <c r="H10" s="43" t="s">
        <v>116</v>
      </c>
      <c r="I10" s="52" t="s">
        <v>134</v>
      </c>
      <c r="J10" s="41" t="s">
        <v>11</v>
      </c>
      <c r="K10" s="55" t="s">
        <v>23</v>
      </c>
      <c r="L10" s="49">
        <v>0.38055555555555554</v>
      </c>
      <c r="M10" s="43"/>
      <c r="N10" s="43"/>
      <c r="O10" s="43"/>
    </row>
    <row r="11" spans="1:21" ht="24.95" customHeight="1" x14ac:dyDescent="0.2">
      <c r="A11" s="41">
        <v>2</v>
      </c>
      <c r="B11" s="56">
        <v>6</v>
      </c>
      <c r="C11" s="42">
        <v>0</v>
      </c>
      <c r="D11" s="43" t="s">
        <v>46</v>
      </c>
      <c r="E11" s="43" t="s">
        <v>76</v>
      </c>
      <c r="F11" s="41" t="s">
        <v>11</v>
      </c>
      <c r="G11" s="42">
        <v>0</v>
      </c>
      <c r="H11" s="43" t="s">
        <v>61</v>
      </c>
      <c r="I11" s="52" t="s">
        <v>107</v>
      </c>
      <c r="J11" s="41" t="s">
        <v>87</v>
      </c>
      <c r="K11" s="55" t="s">
        <v>42</v>
      </c>
      <c r="L11" s="49">
        <v>0.38194444444444442</v>
      </c>
      <c r="M11" s="43"/>
      <c r="N11" s="43"/>
      <c r="O11" s="43"/>
    </row>
    <row r="12" spans="1:21" ht="24.95" customHeight="1" x14ac:dyDescent="0.2">
      <c r="A12" s="40">
        <v>1</v>
      </c>
      <c r="B12" s="57">
        <v>7</v>
      </c>
      <c r="C12" s="42" t="s">
        <v>137</v>
      </c>
      <c r="D12" s="43" t="s">
        <v>45</v>
      </c>
      <c r="E12" s="43" t="s">
        <v>88</v>
      </c>
      <c r="F12" s="41" t="s">
        <v>11</v>
      </c>
      <c r="G12" s="42" t="s">
        <v>137</v>
      </c>
      <c r="H12" s="43" t="s">
        <v>60</v>
      </c>
      <c r="I12" s="52" t="s">
        <v>88</v>
      </c>
      <c r="J12" s="41" t="s">
        <v>11</v>
      </c>
      <c r="K12" s="55" t="s">
        <v>42</v>
      </c>
      <c r="L12" s="49">
        <v>0.38333333333333336</v>
      </c>
      <c r="M12" s="48"/>
      <c r="N12" s="48"/>
      <c r="O12" s="43"/>
    </row>
    <row r="13" spans="1:21" ht="24.95" customHeight="1" x14ac:dyDescent="0.2">
      <c r="A13" s="41">
        <v>3</v>
      </c>
      <c r="B13" s="56">
        <v>8</v>
      </c>
      <c r="C13" s="42">
        <v>0</v>
      </c>
      <c r="D13" s="43" t="s">
        <v>47</v>
      </c>
      <c r="E13" s="43" t="s">
        <v>121</v>
      </c>
      <c r="F13" s="41" t="s">
        <v>11</v>
      </c>
      <c r="G13" s="42">
        <v>0</v>
      </c>
      <c r="H13" s="43" t="s">
        <v>62</v>
      </c>
      <c r="I13" s="52" t="s">
        <v>121</v>
      </c>
      <c r="J13" s="41" t="s">
        <v>11</v>
      </c>
      <c r="K13" s="55" t="s">
        <v>25</v>
      </c>
      <c r="L13" s="53">
        <v>0.3923611111111111</v>
      </c>
      <c r="M13" s="43"/>
      <c r="N13" s="43"/>
      <c r="O13" s="43"/>
    </row>
    <row r="14" spans="1:21" ht="24.95" customHeight="1" x14ac:dyDescent="0.2">
      <c r="A14" s="41">
        <v>6</v>
      </c>
      <c r="B14" s="56">
        <v>9</v>
      </c>
      <c r="C14" s="42">
        <v>0</v>
      </c>
      <c r="D14" s="43" t="s">
        <v>49</v>
      </c>
      <c r="E14" s="43" t="s">
        <v>88</v>
      </c>
      <c r="F14" s="41" t="s">
        <v>11</v>
      </c>
      <c r="G14" s="42">
        <v>0</v>
      </c>
      <c r="H14" s="43" t="s">
        <v>64</v>
      </c>
      <c r="I14" s="52" t="s">
        <v>88</v>
      </c>
      <c r="J14" s="41" t="s">
        <v>11</v>
      </c>
      <c r="K14" s="55" t="s">
        <v>42</v>
      </c>
      <c r="L14" s="49">
        <v>0.39374999999999999</v>
      </c>
      <c r="M14" s="43"/>
      <c r="N14" s="43"/>
      <c r="O14" s="43"/>
    </row>
    <row r="15" spans="1:21" ht="24.95" customHeight="1" x14ac:dyDescent="0.2">
      <c r="A15" s="41">
        <v>9</v>
      </c>
      <c r="B15" s="56">
        <v>10</v>
      </c>
      <c r="C15" s="42">
        <v>0</v>
      </c>
      <c r="D15" s="43" t="s">
        <v>51</v>
      </c>
      <c r="E15" s="43" t="s">
        <v>90</v>
      </c>
      <c r="F15" s="41" t="s">
        <v>86</v>
      </c>
      <c r="G15" s="42">
        <v>0</v>
      </c>
      <c r="H15" s="43" t="s">
        <v>66</v>
      </c>
      <c r="I15" s="52" t="s">
        <v>90</v>
      </c>
      <c r="J15" s="41" t="s">
        <v>86</v>
      </c>
      <c r="K15" s="55" t="s">
        <v>43</v>
      </c>
      <c r="L15" s="49">
        <v>0.39513888888888887</v>
      </c>
      <c r="M15" s="43"/>
      <c r="N15" s="43"/>
      <c r="O15" s="43"/>
    </row>
    <row r="16" spans="1:21" ht="24.95" customHeight="1" x14ac:dyDescent="0.2">
      <c r="A16" s="41">
        <v>17</v>
      </c>
      <c r="B16" s="56">
        <v>11</v>
      </c>
      <c r="C16" s="42">
        <v>0</v>
      </c>
      <c r="D16" s="43" t="s">
        <v>55</v>
      </c>
      <c r="E16" s="43" t="s">
        <v>80</v>
      </c>
      <c r="F16" s="41" t="s">
        <v>11</v>
      </c>
      <c r="G16" s="42">
        <v>0</v>
      </c>
      <c r="H16" s="43" t="s">
        <v>72</v>
      </c>
      <c r="I16" s="52" t="s">
        <v>80</v>
      </c>
      <c r="J16" s="41" t="s">
        <v>11</v>
      </c>
      <c r="K16" s="55" t="s">
        <v>23</v>
      </c>
      <c r="L16" s="49">
        <v>0.39652777777777776</v>
      </c>
      <c r="M16" s="43"/>
      <c r="N16" s="43"/>
      <c r="O16" s="43"/>
    </row>
    <row r="17" spans="1:15" ht="24.95" customHeight="1" x14ac:dyDescent="0.2">
      <c r="A17" s="41">
        <v>20</v>
      </c>
      <c r="B17" s="56">
        <v>12</v>
      </c>
      <c r="C17" s="42">
        <v>0</v>
      </c>
      <c r="D17" s="43" t="s">
        <v>57</v>
      </c>
      <c r="E17" s="43" t="s">
        <v>8</v>
      </c>
      <c r="F17" s="41" t="s">
        <v>11</v>
      </c>
      <c r="G17" s="42">
        <v>0</v>
      </c>
      <c r="H17" s="43" t="s">
        <v>112</v>
      </c>
      <c r="I17" s="52" t="s">
        <v>83</v>
      </c>
      <c r="J17" s="41" t="s">
        <v>11</v>
      </c>
      <c r="K17" s="55" t="s">
        <v>42</v>
      </c>
      <c r="L17" s="49">
        <v>0.39791666666666664</v>
      </c>
      <c r="M17" s="43"/>
      <c r="N17" s="43"/>
      <c r="O17" s="43"/>
    </row>
    <row r="18" spans="1:15" ht="24.95" customHeight="1" x14ac:dyDescent="0.2">
      <c r="A18" s="41">
        <v>28</v>
      </c>
      <c r="B18" s="56">
        <v>13</v>
      </c>
      <c r="C18" s="42">
        <v>0</v>
      </c>
      <c r="D18" s="43" t="s">
        <v>106</v>
      </c>
      <c r="E18" s="43" t="s">
        <v>92</v>
      </c>
      <c r="F18" s="41" t="s">
        <v>86</v>
      </c>
      <c r="G18" s="42">
        <v>0</v>
      </c>
      <c r="H18" s="43" t="s">
        <v>120</v>
      </c>
      <c r="I18" s="52" t="s">
        <v>92</v>
      </c>
      <c r="J18" s="41" t="s">
        <v>86</v>
      </c>
      <c r="K18" s="55" t="s">
        <v>22</v>
      </c>
      <c r="L18" s="49">
        <v>0.39930555555555558</v>
      </c>
      <c r="M18" s="43"/>
      <c r="N18" s="43"/>
      <c r="O18" s="43"/>
    </row>
    <row r="19" spans="1:15" ht="24.95" customHeight="1" x14ac:dyDescent="0.2">
      <c r="A19" s="41">
        <v>18</v>
      </c>
      <c r="B19" s="56">
        <v>14</v>
      </c>
      <c r="C19" s="42">
        <v>0</v>
      </c>
      <c r="D19" s="43" t="s">
        <v>56</v>
      </c>
      <c r="E19" s="43" t="s">
        <v>80</v>
      </c>
      <c r="F19" s="41" t="s">
        <v>11</v>
      </c>
      <c r="G19" s="42">
        <v>0</v>
      </c>
      <c r="H19" s="43" t="s">
        <v>73</v>
      </c>
      <c r="I19" s="52" t="s">
        <v>80</v>
      </c>
      <c r="J19" s="41" t="s">
        <v>11</v>
      </c>
      <c r="K19" s="55" t="s">
        <v>42</v>
      </c>
      <c r="L19" s="49">
        <v>0.40069444444444446</v>
      </c>
      <c r="M19" s="48"/>
      <c r="N19" s="48"/>
      <c r="O19" s="43"/>
    </row>
    <row r="20" spans="1:15" ht="24.95" customHeight="1" x14ac:dyDescent="0.2">
      <c r="A20" s="41">
        <v>14</v>
      </c>
      <c r="B20" s="56">
        <v>15</v>
      </c>
      <c r="C20" s="42">
        <v>0</v>
      </c>
      <c r="D20" s="43" t="s">
        <v>97</v>
      </c>
      <c r="E20" s="43" t="s">
        <v>8</v>
      </c>
      <c r="F20" s="41" t="s">
        <v>11</v>
      </c>
      <c r="G20" s="42">
        <v>0</v>
      </c>
      <c r="H20" s="43" t="s">
        <v>110</v>
      </c>
      <c r="I20" s="52" t="s">
        <v>8</v>
      </c>
      <c r="J20" s="41" t="s">
        <v>11</v>
      </c>
      <c r="K20" s="55" t="s">
        <v>23</v>
      </c>
      <c r="L20" s="53">
        <v>0.40972222222222221</v>
      </c>
      <c r="M20" s="43"/>
      <c r="N20" s="43"/>
      <c r="O20" s="43"/>
    </row>
    <row r="21" spans="1:15" ht="24.95" customHeight="1" x14ac:dyDescent="0.2">
      <c r="A21" s="41">
        <v>10</v>
      </c>
      <c r="B21" s="56">
        <v>16</v>
      </c>
      <c r="C21" s="42">
        <v>0</v>
      </c>
      <c r="D21" s="43" t="s">
        <v>52</v>
      </c>
      <c r="E21" s="43" t="s">
        <v>79</v>
      </c>
      <c r="F21" s="41" t="s">
        <v>11</v>
      </c>
      <c r="G21" s="42">
        <v>0</v>
      </c>
      <c r="H21" s="43" t="s">
        <v>67</v>
      </c>
      <c r="I21" s="52" t="s">
        <v>79</v>
      </c>
      <c r="J21" s="41" t="s">
        <v>11</v>
      </c>
      <c r="K21" s="55" t="s">
        <v>24</v>
      </c>
      <c r="L21" s="49">
        <v>0.41111111111111109</v>
      </c>
      <c r="M21" s="43"/>
      <c r="N21" s="43"/>
      <c r="O21" s="43"/>
    </row>
    <row r="22" spans="1:15" ht="24.95" customHeight="1" x14ac:dyDescent="0.2">
      <c r="A22" s="41">
        <v>8</v>
      </c>
      <c r="B22" s="56">
        <v>17</v>
      </c>
      <c r="C22" s="42">
        <v>0</v>
      </c>
      <c r="D22" s="43" t="s">
        <v>50</v>
      </c>
      <c r="E22" s="43" t="s">
        <v>78</v>
      </c>
      <c r="F22" s="41" t="s">
        <v>11</v>
      </c>
      <c r="G22" s="42">
        <v>0</v>
      </c>
      <c r="H22" s="43" t="s">
        <v>65</v>
      </c>
      <c r="I22" s="52" t="s">
        <v>122</v>
      </c>
      <c r="J22" s="41" t="s">
        <v>11</v>
      </c>
      <c r="K22" s="55" t="s">
        <v>25</v>
      </c>
      <c r="L22" s="49">
        <v>0.41249999999999998</v>
      </c>
      <c r="M22" s="43"/>
      <c r="N22" s="43"/>
      <c r="O22" s="43"/>
    </row>
    <row r="23" spans="1:15" ht="24.95" customHeight="1" x14ac:dyDescent="0.2">
      <c r="A23" s="41">
        <v>4</v>
      </c>
      <c r="B23" s="56">
        <v>18</v>
      </c>
      <c r="C23" s="42">
        <v>0</v>
      </c>
      <c r="D23" s="43" t="s">
        <v>93</v>
      </c>
      <c r="E23" s="43" t="s">
        <v>8</v>
      </c>
      <c r="F23" s="41" t="s">
        <v>11</v>
      </c>
      <c r="G23" s="42">
        <v>0</v>
      </c>
      <c r="H23" s="43" t="s">
        <v>108</v>
      </c>
      <c r="I23" s="52" t="s">
        <v>81</v>
      </c>
      <c r="J23" s="41" t="s">
        <v>11</v>
      </c>
      <c r="K23" s="55" t="s">
        <v>24</v>
      </c>
      <c r="L23" s="49">
        <v>0.41388888888888886</v>
      </c>
      <c r="M23" s="43"/>
      <c r="N23" s="43"/>
      <c r="O23" s="43"/>
    </row>
    <row r="24" spans="1:15" ht="24.95" customHeight="1" x14ac:dyDescent="0.2">
      <c r="A24" s="41">
        <v>5</v>
      </c>
      <c r="B24" s="56">
        <v>19</v>
      </c>
      <c r="C24" s="42">
        <v>0</v>
      </c>
      <c r="D24" s="43" t="s">
        <v>48</v>
      </c>
      <c r="E24" s="43" t="s">
        <v>89</v>
      </c>
      <c r="F24" s="41" t="s">
        <v>86</v>
      </c>
      <c r="G24" s="42">
        <v>0</v>
      </c>
      <c r="H24" s="43" t="s">
        <v>63</v>
      </c>
      <c r="I24" s="52" t="s">
        <v>82</v>
      </c>
      <c r="J24" s="41" t="s">
        <v>87</v>
      </c>
      <c r="K24" s="55" t="s">
        <v>24</v>
      </c>
      <c r="L24" s="49">
        <v>0.4152777777777778</v>
      </c>
      <c r="M24" s="43"/>
      <c r="N24" s="43"/>
      <c r="O24" s="43"/>
    </row>
    <row r="25" spans="1:15" ht="24.95" customHeight="1" x14ac:dyDescent="0.2">
      <c r="A25" s="41">
        <v>7</v>
      </c>
      <c r="B25" s="56">
        <v>20</v>
      </c>
      <c r="C25" s="42">
        <v>0</v>
      </c>
      <c r="D25" s="43" t="s">
        <v>94</v>
      </c>
      <c r="E25" s="43" t="s">
        <v>77</v>
      </c>
      <c r="F25" s="41" t="s">
        <v>87</v>
      </c>
      <c r="G25" s="42">
        <v>0</v>
      </c>
      <c r="H25" s="43" t="s">
        <v>109</v>
      </c>
      <c r="I25" s="52" t="s">
        <v>77</v>
      </c>
      <c r="J25" s="41" t="s">
        <v>87</v>
      </c>
      <c r="K25" s="55" t="s">
        <v>42</v>
      </c>
      <c r="L25" s="49">
        <v>0.41666666666666669</v>
      </c>
      <c r="M25" s="43"/>
      <c r="N25" s="43"/>
      <c r="O25" s="43"/>
    </row>
    <row r="26" spans="1:15" ht="24.95" customHeight="1" x14ac:dyDescent="0.2">
      <c r="A26" s="41">
        <v>16</v>
      </c>
      <c r="B26" s="56">
        <v>21</v>
      </c>
      <c r="C26" s="42">
        <v>0</v>
      </c>
      <c r="D26" s="43" t="s">
        <v>54</v>
      </c>
      <c r="E26" s="43" t="s">
        <v>91</v>
      </c>
      <c r="F26" s="41" t="s">
        <v>11</v>
      </c>
      <c r="G26" s="42">
        <v>0</v>
      </c>
      <c r="H26" s="43" t="s">
        <v>71</v>
      </c>
      <c r="I26" s="52" t="s">
        <v>91</v>
      </c>
      <c r="J26" s="41" t="s">
        <v>11</v>
      </c>
      <c r="K26" s="55" t="s">
        <v>24</v>
      </c>
      <c r="L26" s="49">
        <v>0.41805555555555557</v>
      </c>
      <c r="M26" s="48"/>
      <c r="N26" s="48"/>
      <c r="O26" s="43"/>
    </row>
    <row r="27" spans="1:15" ht="24.95" customHeight="1" x14ac:dyDescent="0.2">
      <c r="A27" s="41">
        <v>19</v>
      </c>
      <c r="B27" s="56">
        <v>22</v>
      </c>
      <c r="C27" s="42">
        <v>0</v>
      </c>
      <c r="D27" s="43" t="s">
        <v>99</v>
      </c>
      <c r="E27" s="43" t="s">
        <v>88</v>
      </c>
      <c r="F27" s="41" t="s">
        <v>11</v>
      </c>
      <c r="G27" s="42">
        <v>0</v>
      </c>
      <c r="H27" s="43" t="s">
        <v>111</v>
      </c>
      <c r="I27" s="52" t="s">
        <v>8</v>
      </c>
      <c r="J27" s="41" t="s">
        <v>11</v>
      </c>
      <c r="K27" s="55" t="s">
        <v>22</v>
      </c>
      <c r="L27" s="49">
        <v>0.41944444444444445</v>
      </c>
      <c r="M27" s="48"/>
      <c r="N27" s="48"/>
      <c r="O27" s="43"/>
    </row>
    <row r="28" spans="1:15" ht="24.95" customHeight="1" x14ac:dyDescent="0.2">
      <c r="A28" s="41">
        <v>21</v>
      </c>
      <c r="B28" s="56">
        <v>23</v>
      </c>
      <c r="C28" s="42">
        <v>0</v>
      </c>
      <c r="D28" s="43" t="s">
        <v>100</v>
      </c>
      <c r="E28" s="43" t="s">
        <v>8</v>
      </c>
      <c r="F28" s="41" t="s">
        <v>11</v>
      </c>
      <c r="G28" s="42">
        <v>0</v>
      </c>
      <c r="H28" s="43" t="s">
        <v>113</v>
      </c>
      <c r="I28" s="52" t="s">
        <v>8</v>
      </c>
      <c r="J28" s="41" t="s">
        <v>11</v>
      </c>
      <c r="K28" s="55" t="s">
        <v>22</v>
      </c>
      <c r="L28" s="53">
        <v>0.4284722222222222</v>
      </c>
      <c r="M28" s="43"/>
      <c r="N28" s="43"/>
      <c r="O28" s="43"/>
    </row>
    <row r="29" spans="1:15" ht="24.95" customHeight="1" x14ac:dyDescent="0.2">
      <c r="A29" s="41">
        <v>23</v>
      </c>
      <c r="B29" s="56">
        <v>24</v>
      </c>
      <c r="C29" s="42">
        <v>0</v>
      </c>
      <c r="D29" s="43" t="s">
        <v>102</v>
      </c>
      <c r="E29" s="43" t="s">
        <v>8</v>
      </c>
      <c r="F29" s="41" t="s">
        <v>11</v>
      </c>
      <c r="G29" s="42">
        <v>0</v>
      </c>
      <c r="H29" s="43" t="s">
        <v>115</v>
      </c>
      <c r="I29" s="52" t="s">
        <v>8</v>
      </c>
      <c r="J29" s="41" t="s">
        <v>11</v>
      </c>
      <c r="K29" s="55" t="s">
        <v>22</v>
      </c>
      <c r="L29" s="49">
        <v>0.42986111111111114</v>
      </c>
      <c r="M29" s="43"/>
      <c r="N29" s="43"/>
      <c r="O29" s="43"/>
    </row>
    <row r="30" spans="1:15" ht="24.95" customHeight="1" x14ac:dyDescent="0.2">
      <c r="A30" s="41">
        <v>25</v>
      </c>
      <c r="B30" s="56">
        <v>25</v>
      </c>
      <c r="C30" s="42">
        <v>0</v>
      </c>
      <c r="D30" s="43" t="s">
        <v>103</v>
      </c>
      <c r="E30" s="43" t="s">
        <v>92</v>
      </c>
      <c r="F30" s="41" t="s">
        <v>86</v>
      </c>
      <c r="G30" s="42">
        <v>0</v>
      </c>
      <c r="H30" s="43" t="s">
        <v>117</v>
      </c>
      <c r="I30" s="52" t="s">
        <v>92</v>
      </c>
      <c r="J30" s="41" t="s">
        <v>86</v>
      </c>
      <c r="K30" s="55" t="s">
        <v>24</v>
      </c>
      <c r="L30" s="49">
        <v>0.43125000000000002</v>
      </c>
      <c r="M30" s="43"/>
      <c r="N30" s="43"/>
      <c r="O30" s="43"/>
    </row>
    <row r="31" spans="1:15" ht="24.95" customHeight="1" x14ac:dyDescent="0.2">
      <c r="A31" s="41">
        <v>26</v>
      </c>
      <c r="B31" s="56">
        <v>26</v>
      </c>
      <c r="C31" s="42">
        <v>0</v>
      </c>
      <c r="D31" s="43" t="s">
        <v>104</v>
      </c>
      <c r="E31" s="43" t="s">
        <v>92</v>
      </c>
      <c r="F31" s="41" t="s">
        <v>86</v>
      </c>
      <c r="G31" s="42">
        <v>0</v>
      </c>
      <c r="H31" s="43" t="s">
        <v>118</v>
      </c>
      <c r="I31" s="52" t="s">
        <v>92</v>
      </c>
      <c r="J31" s="41" t="s">
        <v>86</v>
      </c>
      <c r="K31" s="55" t="s">
        <v>43</v>
      </c>
      <c r="L31" s="49">
        <v>0.43263888888888891</v>
      </c>
      <c r="M31" s="43"/>
      <c r="N31" s="43"/>
      <c r="O31" s="43"/>
    </row>
    <row r="32" spans="1:15" ht="24.95" customHeight="1" x14ac:dyDescent="0.2">
      <c r="A32" s="41">
        <v>29</v>
      </c>
      <c r="B32" s="56">
        <v>27</v>
      </c>
      <c r="C32" s="42">
        <v>0</v>
      </c>
      <c r="D32" s="43" t="s">
        <v>59</v>
      </c>
      <c r="E32" s="43" t="s">
        <v>80</v>
      </c>
      <c r="F32" s="41" t="s">
        <v>11</v>
      </c>
      <c r="G32" s="42">
        <v>0</v>
      </c>
      <c r="H32" s="43" t="s">
        <v>74</v>
      </c>
      <c r="I32" s="52" t="s">
        <v>84</v>
      </c>
      <c r="J32" s="41" t="s">
        <v>11</v>
      </c>
      <c r="K32" s="55" t="s">
        <v>43</v>
      </c>
      <c r="L32" s="49">
        <v>0.43402777777777779</v>
      </c>
      <c r="M32" s="43"/>
      <c r="N32" s="43"/>
      <c r="O32" s="43"/>
    </row>
    <row r="33" spans="1:15" ht="24.95" customHeight="1" x14ac:dyDescent="0.2">
      <c r="A33" s="41">
        <v>13</v>
      </c>
      <c r="B33" s="56">
        <v>28</v>
      </c>
      <c r="C33" s="42">
        <v>0</v>
      </c>
      <c r="D33" s="43" t="s">
        <v>96</v>
      </c>
      <c r="E33" s="43" t="s">
        <v>8</v>
      </c>
      <c r="F33" s="41" t="s">
        <v>11</v>
      </c>
      <c r="G33" s="42">
        <v>0</v>
      </c>
      <c r="H33" s="43" t="s">
        <v>98</v>
      </c>
      <c r="I33" s="52" t="s">
        <v>8</v>
      </c>
      <c r="J33" s="41" t="s">
        <v>11</v>
      </c>
      <c r="K33" s="55" t="s">
        <v>42</v>
      </c>
      <c r="L33" s="49">
        <v>0.43541666666666667</v>
      </c>
      <c r="M33" s="43"/>
      <c r="N33" s="43"/>
      <c r="O33" s="43"/>
    </row>
    <row r="34" spans="1:15" ht="24.95" customHeight="1" x14ac:dyDescent="0.2">
      <c r="A34" s="41">
        <v>22</v>
      </c>
      <c r="B34" s="56">
        <v>29</v>
      </c>
      <c r="C34" s="42">
        <v>0</v>
      </c>
      <c r="D34" s="43" t="s">
        <v>101</v>
      </c>
      <c r="E34" s="43" t="s">
        <v>8</v>
      </c>
      <c r="F34" s="41" t="s">
        <v>11</v>
      </c>
      <c r="G34" s="42">
        <v>0</v>
      </c>
      <c r="H34" s="43" t="s">
        <v>114</v>
      </c>
      <c r="I34" s="52" t="s">
        <v>8</v>
      </c>
      <c r="J34" s="41" t="s">
        <v>11</v>
      </c>
      <c r="K34" s="55" t="s">
        <v>43</v>
      </c>
      <c r="L34" s="49">
        <v>0.43680555555555556</v>
      </c>
      <c r="M34" s="43"/>
      <c r="N34" s="43"/>
      <c r="O34" s="43"/>
    </row>
    <row r="35" spans="1:15" ht="24.95" customHeight="1" x14ac:dyDescent="0.2">
      <c r="A35" s="41">
        <v>30</v>
      </c>
      <c r="B35" s="56">
        <v>30</v>
      </c>
      <c r="C35" s="42"/>
      <c r="D35" s="41"/>
      <c r="E35" s="41"/>
      <c r="F35" s="41"/>
      <c r="G35" s="42"/>
      <c r="H35" s="41"/>
      <c r="I35" s="41"/>
      <c r="J35" s="41"/>
      <c r="K35" s="55"/>
      <c r="L35" s="49">
        <v>0.43819444444444444</v>
      </c>
      <c r="M35" s="43"/>
      <c r="N35" s="43"/>
      <c r="O35" s="43"/>
    </row>
    <row r="36" spans="1:15" ht="24.95" customHeight="1" thickBot="1" x14ac:dyDescent="0.25">
      <c r="A36" s="41">
        <v>31</v>
      </c>
      <c r="B36" s="56">
        <v>31</v>
      </c>
      <c r="C36" s="42"/>
      <c r="D36" s="43"/>
      <c r="E36" s="43"/>
      <c r="F36" s="41"/>
      <c r="G36" s="42"/>
      <c r="H36" s="43"/>
      <c r="I36" s="52"/>
      <c r="J36" s="41"/>
      <c r="K36" s="55"/>
      <c r="L36" s="54">
        <v>0.43958333333333333</v>
      </c>
      <c r="M36" s="43"/>
      <c r="N36" s="43"/>
      <c r="O36" s="43"/>
    </row>
    <row r="37" spans="1:15" ht="24.95" customHeight="1" x14ac:dyDescent="0.2"/>
    <row r="38" spans="1:15" ht="24.95" customHeight="1" x14ac:dyDescent="0.2"/>
    <row r="39" spans="1:15" ht="24.95" customHeight="1" x14ac:dyDescent="0.2"/>
  </sheetData>
  <mergeCells count="1">
    <mergeCell ref="A4:O4"/>
  </mergeCells>
  <printOptions horizontalCentered="1"/>
  <pageMargins left="0.25" right="0.25" top="0.75" bottom="0.75" header="0.3" footer="0.3"/>
  <pageSetup paperSize="9" scale="57" orientation="landscape" verticalDpi="4294967294" r:id="rId1"/>
  <headerFooter alignWithMargins="0">
    <oddFooter>Page &amp;P of &amp;N</oddFooter>
  </headerFooter>
  <colBreaks count="1" manualBreakCount="1">
    <brk id="15" max="3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39"/>
  <sheetViews>
    <sheetView showGridLines="0" view="pageBreakPreview" zoomScale="70" zoomScaleNormal="130" zoomScaleSheetLayoutView="70" zoomScalePageLayoutView="70" workbookViewId="0">
      <selection activeCell="M26" sqref="M26"/>
    </sheetView>
  </sheetViews>
  <sheetFormatPr defaultColWidth="9.140625" defaultRowHeight="12.75" x14ac:dyDescent="0.2"/>
  <cols>
    <col min="1" max="2" width="8.85546875" style="2" customWidth="1"/>
    <col min="3" max="3" width="13.42578125" style="2" customWidth="1"/>
    <col min="4" max="4" width="22.5703125" style="2" bestFit="1" customWidth="1"/>
    <col min="5" max="5" width="26" style="2" bestFit="1" customWidth="1"/>
    <col min="6" max="6" width="11.7109375" style="16" customWidth="1"/>
    <col min="7" max="7" width="11.42578125" style="2" customWidth="1"/>
    <col min="8" max="8" width="20.7109375" style="2" customWidth="1"/>
    <col min="9" max="9" width="25.28515625" style="1" bestFit="1" customWidth="1"/>
    <col min="10" max="10" width="12.5703125" style="16" bestFit="1" customWidth="1"/>
    <col min="11" max="11" width="11.7109375" style="2" customWidth="1"/>
    <col min="12" max="12" width="15.42578125" style="16" bestFit="1" customWidth="1"/>
    <col min="13" max="14" width="15" style="2" customWidth="1"/>
    <col min="15" max="15" width="15.7109375" style="2" customWidth="1"/>
    <col min="16" max="16384" width="9.140625" style="2"/>
  </cols>
  <sheetData>
    <row r="1" spans="1:21" s="1" customFormat="1" ht="57" customHeight="1" x14ac:dyDescent="0.2">
      <c r="D1" s="2"/>
      <c r="E1" s="2"/>
      <c r="F1" s="16"/>
      <c r="H1" s="2"/>
      <c r="J1" s="16"/>
      <c r="L1" s="16"/>
    </row>
    <row r="2" spans="1:21" ht="30" customHeight="1" x14ac:dyDescent="0.2"/>
    <row r="3" spans="1:21" ht="14.1" customHeight="1" x14ac:dyDescent="0.2"/>
    <row r="4" spans="1:21" ht="35.25" customHeight="1" x14ac:dyDescent="0.2">
      <c r="A4" s="275" t="s">
        <v>138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18"/>
      <c r="Q4" s="18"/>
      <c r="R4" s="18"/>
      <c r="S4" s="18"/>
      <c r="T4" s="18"/>
      <c r="U4" s="18"/>
    </row>
    <row r="5" spans="1:21" ht="30" customHeight="1" x14ac:dyDescent="0.2">
      <c r="A5" s="38" t="s">
        <v>40</v>
      </c>
      <c r="B5" s="38" t="s">
        <v>136</v>
      </c>
      <c r="C5" s="38" t="s">
        <v>41</v>
      </c>
      <c r="D5" s="50" t="s">
        <v>126</v>
      </c>
      <c r="E5" s="50" t="s">
        <v>35</v>
      </c>
      <c r="F5" s="38" t="s">
        <v>4</v>
      </c>
      <c r="G5" s="38" t="s">
        <v>41</v>
      </c>
      <c r="H5" s="50" t="s">
        <v>127</v>
      </c>
      <c r="I5" s="51" t="s">
        <v>35</v>
      </c>
      <c r="J5" s="38" t="s">
        <v>4</v>
      </c>
      <c r="K5" s="38" t="s">
        <v>36</v>
      </c>
      <c r="L5" s="38" t="s">
        <v>37</v>
      </c>
      <c r="M5" s="38" t="s">
        <v>38</v>
      </c>
      <c r="N5" s="38" t="s">
        <v>139</v>
      </c>
      <c r="O5" s="38" t="s">
        <v>39</v>
      </c>
      <c r="P5" s="17"/>
      <c r="Q5" s="17"/>
      <c r="R5" s="17"/>
      <c r="S5" s="17"/>
      <c r="T5" s="17"/>
      <c r="U5" s="17"/>
    </row>
    <row r="6" spans="1:21" ht="24.95" customHeight="1" x14ac:dyDescent="0.2">
      <c r="A6" s="41">
        <v>27</v>
      </c>
      <c r="B6" s="56">
        <v>1</v>
      </c>
      <c r="C6" s="42">
        <v>0</v>
      </c>
      <c r="D6" s="43" t="s">
        <v>105</v>
      </c>
      <c r="E6" s="43" t="s">
        <v>92</v>
      </c>
      <c r="F6" s="41" t="s">
        <v>86</v>
      </c>
      <c r="G6" s="42">
        <v>0</v>
      </c>
      <c r="H6" s="43" t="s">
        <v>119</v>
      </c>
      <c r="I6" s="52" t="s">
        <v>92</v>
      </c>
      <c r="J6" s="41" t="s">
        <v>86</v>
      </c>
      <c r="K6" s="55" t="s">
        <v>23</v>
      </c>
      <c r="L6" s="49">
        <v>0.375</v>
      </c>
      <c r="M6" s="43"/>
      <c r="N6" s="43"/>
      <c r="O6" s="43"/>
    </row>
    <row r="7" spans="1:21" ht="24.95" customHeight="1" x14ac:dyDescent="0.2">
      <c r="A7" s="41">
        <v>12</v>
      </c>
      <c r="B7" s="56">
        <v>2</v>
      </c>
      <c r="C7" s="42">
        <v>0</v>
      </c>
      <c r="D7" s="43" t="s">
        <v>53</v>
      </c>
      <c r="E7" s="43" t="s">
        <v>8</v>
      </c>
      <c r="F7" s="41" t="s">
        <v>11</v>
      </c>
      <c r="G7" s="42">
        <v>0</v>
      </c>
      <c r="H7" s="43" t="s">
        <v>69</v>
      </c>
      <c r="I7" s="52" t="s">
        <v>8</v>
      </c>
      <c r="J7" s="41" t="s">
        <v>11</v>
      </c>
      <c r="K7" s="55" t="s">
        <v>23</v>
      </c>
      <c r="L7" s="49">
        <v>0.37638888888888888</v>
      </c>
      <c r="M7" s="43"/>
      <c r="N7" s="43"/>
      <c r="O7" s="43"/>
    </row>
    <row r="8" spans="1:21" ht="24.95" customHeight="1" x14ac:dyDescent="0.2">
      <c r="A8" s="41">
        <v>11</v>
      </c>
      <c r="B8" s="56">
        <v>3</v>
      </c>
      <c r="C8" s="42">
        <v>0</v>
      </c>
      <c r="D8" s="43" t="s">
        <v>95</v>
      </c>
      <c r="E8" s="43" t="s">
        <v>8</v>
      </c>
      <c r="F8" s="41" t="s">
        <v>11</v>
      </c>
      <c r="G8" s="42">
        <v>0</v>
      </c>
      <c r="H8" s="43" t="s">
        <v>68</v>
      </c>
      <c r="I8" s="52" t="s">
        <v>8</v>
      </c>
      <c r="J8" s="41" t="s">
        <v>11</v>
      </c>
      <c r="K8" s="55" t="s">
        <v>42</v>
      </c>
      <c r="L8" s="49">
        <v>0.37777777777777777</v>
      </c>
      <c r="M8" s="43"/>
      <c r="N8" s="43"/>
      <c r="O8" s="43"/>
    </row>
    <row r="9" spans="1:21" ht="24.95" customHeight="1" x14ac:dyDescent="0.2">
      <c r="A9" s="41">
        <v>15</v>
      </c>
      <c r="B9" s="56">
        <v>4</v>
      </c>
      <c r="C9" s="42">
        <v>0</v>
      </c>
      <c r="D9" s="43" t="s">
        <v>98</v>
      </c>
      <c r="E9" s="43" t="s">
        <v>8</v>
      </c>
      <c r="F9" s="41" t="s">
        <v>11</v>
      </c>
      <c r="G9" s="42">
        <v>0</v>
      </c>
      <c r="H9" s="43" t="s">
        <v>70</v>
      </c>
      <c r="I9" s="52" t="s">
        <v>84</v>
      </c>
      <c r="J9" s="41" t="s">
        <v>11</v>
      </c>
      <c r="K9" s="55" t="s">
        <v>43</v>
      </c>
      <c r="L9" s="49">
        <v>0.37916666666666665</v>
      </c>
      <c r="M9" s="43"/>
      <c r="N9" s="43"/>
      <c r="O9" s="43"/>
    </row>
    <row r="10" spans="1:21" ht="24.95" customHeight="1" x14ac:dyDescent="0.2">
      <c r="A10" s="41">
        <v>24</v>
      </c>
      <c r="B10" s="56">
        <v>5</v>
      </c>
      <c r="C10" s="42">
        <v>0</v>
      </c>
      <c r="D10" s="43" t="s">
        <v>58</v>
      </c>
      <c r="E10" s="43" t="s">
        <v>8</v>
      </c>
      <c r="F10" s="41" t="s">
        <v>11</v>
      </c>
      <c r="G10" s="42">
        <v>0</v>
      </c>
      <c r="H10" s="43" t="s">
        <v>116</v>
      </c>
      <c r="I10" s="52" t="s">
        <v>134</v>
      </c>
      <c r="J10" s="41" t="s">
        <v>11</v>
      </c>
      <c r="K10" s="55" t="s">
        <v>23</v>
      </c>
      <c r="L10" s="49">
        <v>0.38055555555555554</v>
      </c>
      <c r="M10" s="43"/>
      <c r="N10" s="43"/>
      <c r="O10" s="43"/>
    </row>
    <row r="11" spans="1:21" ht="24.95" customHeight="1" x14ac:dyDescent="0.2">
      <c r="A11" s="41">
        <v>2</v>
      </c>
      <c r="B11" s="56">
        <v>6</v>
      </c>
      <c r="C11" s="42">
        <v>0</v>
      </c>
      <c r="D11" s="43" t="s">
        <v>46</v>
      </c>
      <c r="E11" s="43" t="s">
        <v>76</v>
      </c>
      <c r="F11" s="41" t="s">
        <v>11</v>
      </c>
      <c r="G11" s="42">
        <v>0</v>
      </c>
      <c r="H11" s="43" t="s">
        <v>61</v>
      </c>
      <c r="I11" s="52" t="s">
        <v>107</v>
      </c>
      <c r="J11" s="41" t="s">
        <v>87</v>
      </c>
      <c r="K11" s="55" t="s">
        <v>42</v>
      </c>
      <c r="L11" s="49">
        <v>0.38194444444444442</v>
      </c>
      <c r="M11" s="43"/>
      <c r="N11" s="43"/>
      <c r="O11" s="43"/>
    </row>
    <row r="12" spans="1:21" ht="24.95" customHeight="1" x14ac:dyDescent="0.2">
      <c r="A12" s="40">
        <v>1</v>
      </c>
      <c r="B12" s="57">
        <v>7</v>
      </c>
      <c r="C12" s="42" t="s">
        <v>137</v>
      </c>
      <c r="D12" s="43" t="s">
        <v>45</v>
      </c>
      <c r="E12" s="43" t="s">
        <v>88</v>
      </c>
      <c r="F12" s="41" t="s">
        <v>11</v>
      </c>
      <c r="G12" s="42" t="s">
        <v>137</v>
      </c>
      <c r="H12" s="43" t="s">
        <v>60</v>
      </c>
      <c r="I12" s="52" t="s">
        <v>88</v>
      </c>
      <c r="J12" s="41" t="s">
        <v>11</v>
      </c>
      <c r="K12" s="55" t="s">
        <v>42</v>
      </c>
      <c r="L12" s="49">
        <v>0.38333333333333336</v>
      </c>
      <c r="M12" s="48"/>
      <c r="N12" s="48"/>
      <c r="O12" s="43"/>
    </row>
    <row r="13" spans="1:21" ht="24.95" customHeight="1" x14ac:dyDescent="0.2">
      <c r="A13" s="41">
        <v>3</v>
      </c>
      <c r="B13" s="56">
        <v>8</v>
      </c>
      <c r="C13" s="42">
        <v>0</v>
      </c>
      <c r="D13" s="43" t="s">
        <v>47</v>
      </c>
      <c r="E13" s="43" t="s">
        <v>121</v>
      </c>
      <c r="F13" s="41" t="s">
        <v>11</v>
      </c>
      <c r="G13" s="42">
        <v>0</v>
      </c>
      <c r="H13" s="43" t="s">
        <v>62</v>
      </c>
      <c r="I13" s="52" t="s">
        <v>121</v>
      </c>
      <c r="J13" s="41" t="s">
        <v>11</v>
      </c>
      <c r="K13" s="55" t="s">
        <v>25</v>
      </c>
      <c r="L13" s="53">
        <v>0.3923611111111111</v>
      </c>
      <c r="M13" s="43"/>
      <c r="N13" s="43"/>
      <c r="O13" s="43"/>
    </row>
    <row r="14" spans="1:21" ht="24.95" customHeight="1" x14ac:dyDescent="0.2">
      <c r="A14" s="41">
        <v>6</v>
      </c>
      <c r="B14" s="56">
        <v>9</v>
      </c>
      <c r="C14" s="42">
        <v>0</v>
      </c>
      <c r="D14" s="43" t="s">
        <v>49</v>
      </c>
      <c r="E14" s="43" t="s">
        <v>88</v>
      </c>
      <c r="F14" s="41" t="s">
        <v>11</v>
      </c>
      <c r="G14" s="42">
        <v>0</v>
      </c>
      <c r="H14" s="43" t="s">
        <v>64</v>
      </c>
      <c r="I14" s="52" t="s">
        <v>88</v>
      </c>
      <c r="J14" s="41" t="s">
        <v>11</v>
      </c>
      <c r="K14" s="55" t="s">
        <v>42</v>
      </c>
      <c r="L14" s="49">
        <v>0.39374999999999999</v>
      </c>
      <c r="M14" s="43"/>
      <c r="N14" s="43"/>
      <c r="O14" s="43"/>
    </row>
    <row r="15" spans="1:21" ht="24.95" customHeight="1" x14ac:dyDescent="0.2">
      <c r="A15" s="41">
        <v>9</v>
      </c>
      <c r="B15" s="56">
        <v>10</v>
      </c>
      <c r="C15" s="42">
        <v>0</v>
      </c>
      <c r="D15" s="43" t="s">
        <v>51</v>
      </c>
      <c r="E15" s="43" t="s">
        <v>90</v>
      </c>
      <c r="F15" s="41" t="s">
        <v>86</v>
      </c>
      <c r="G15" s="42">
        <v>0</v>
      </c>
      <c r="H15" s="43" t="s">
        <v>66</v>
      </c>
      <c r="I15" s="52" t="s">
        <v>90</v>
      </c>
      <c r="J15" s="41" t="s">
        <v>86</v>
      </c>
      <c r="K15" s="55" t="s">
        <v>43</v>
      </c>
      <c r="L15" s="49">
        <v>0.39513888888888887</v>
      </c>
      <c r="M15" s="43"/>
      <c r="N15" s="43"/>
      <c r="O15" s="43"/>
    </row>
    <row r="16" spans="1:21" ht="24.95" customHeight="1" x14ac:dyDescent="0.2">
      <c r="A16" s="41">
        <v>17</v>
      </c>
      <c r="B16" s="56">
        <v>11</v>
      </c>
      <c r="C16" s="42">
        <v>0</v>
      </c>
      <c r="D16" s="43" t="s">
        <v>55</v>
      </c>
      <c r="E16" s="43" t="s">
        <v>80</v>
      </c>
      <c r="F16" s="41" t="s">
        <v>11</v>
      </c>
      <c r="G16" s="42">
        <v>0</v>
      </c>
      <c r="H16" s="43" t="s">
        <v>72</v>
      </c>
      <c r="I16" s="52" t="s">
        <v>80</v>
      </c>
      <c r="J16" s="41" t="s">
        <v>11</v>
      </c>
      <c r="K16" s="55" t="s">
        <v>23</v>
      </c>
      <c r="L16" s="49">
        <v>0.39652777777777776</v>
      </c>
      <c r="M16" s="43"/>
      <c r="N16" s="43"/>
      <c r="O16" s="43"/>
    </row>
    <row r="17" spans="1:15" ht="24.95" customHeight="1" x14ac:dyDescent="0.2">
      <c r="A17" s="41">
        <v>20</v>
      </c>
      <c r="B17" s="56">
        <v>12</v>
      </c>
      <c r="C17" s="42">
        <v>0</v>
      </c>
      <c r="D17" s="43" t="s">
        <v>57</v>
      </c>
      <c r="E17" s="43" t="s">
        <v>8</v>
      </c>
      <c r="F17" s="41" t="s">
        <v>11</v>
      </c>
      <c r="G17" s="42">
        <v>0</v>
      </c>
      <c r="H17" s="43" t="s">
        <v>112</v>
      </c>
      <c r="I17" s="52" t="s">
        <v>83</v>
      </c>
      <c r="J17" s="41" t="s">
        <v>11</v>
      </c>
      <c r="K17" s="55" t="s">
        <v>42</v>
      </c>
      <c r="L17" s="49">
        <v>0.39791666666666664</v>
      </c>
      <c r="M17" s="43"/>
      <c r="N17" s="43"/>
      <c r="O17" s="43"/>
    </row>
    <row r="18" spans="1:15" ht="24.95" customHeight="1" x14ac:dyDescent="0.2">
      <c r="A18" s="41">
        <v>28</v>
      </c>
      <c r="B18" s="56">
        <v>13</v>
      </c>
      <c r="C18" s="42">
        <v>0</v>
      </c>
      <c r="D18" s="43" t="s">
        <v>106</v>
      </c>
      <c r="E18" s="43" t="s">
        <v>92</v>
      </c>
      <c r="F18" s="41" t="s">
        <v>86</v>
      </c>
      <c r="G18" s="42">
        <v>0</v>
      </c>
      <c r="H18" s="43" t="s">
        <v>120</v>
      </c>
      <c r="I18" s="52" t="s">
        <v>92</v>
      </c>
      <c r="J18" s="41" t="s">
        <v>86</v>
      </c>
      <c r="K18" s="55" t="s">
        <v>22</v>
      </c>
      <c r="L18" s="49">
        <v>0.39930555555555558</v>
      </c>
      <c r="M18" s="43"/>
      <c r="N18" s="43"/>
      <c r="O18" s="43"/>
    </row>
    <row r="19" spans="1:15" ht="24.95" customHeight="1" x14ac:dyDescent="0.2">
      <c r="A19" s="41">
        <v>18</v>
      </c>
      <c r="B19" s="56">
        <v>14</v>
      </c>
      <c r="C19" s="42">
        <v>0</v>
      </c>
      <c r="D19" s="43" t="s">
        <v>56</v>
      </c>
      <c r="E19" s="43" t="s">
        <v>80</v>
      </c>
      <c r="F19" s="41" t="s">
        <v>11</v>
      </c>
      <c r="G19" s="42">
        <v>0</v>
      </c>
      <c r="H19" s="43" t="s">
        <v>73</v>
      </c>
      <c r="I19" s="52" t="s">
        <v>80</v>
      </c>
      <c r="J19" s="41" t="s">
        <v>11</v>
      </c>
      <c r="K19" s="55" t="s">
        <v>42</v>
      </c>
      <c r="L19" s="49">
        <v>0.40069444444444446</v>
      </c>
      <c r="M19" s="48"/>
      <c r="N19" s="48"/>
      <c r="O19" s="43"/>
    </row>
    <row r="20" spans="1:15" ht="24.95" customHeight="1" x14ac:dyDescent="0.2">
      <c r="A20" s="41">
        <v>14</v>
      </c>
      <c r="B20" s="56">
        <v>15</v>
      </c>
      <c r="C20" s="42">
        <v>0</v>
      </c>
      <c r="D20" s="43" t="s">
        <v>97</v>
      </c>
      <c r="E20" s="43" t="s">
        <v>8</v>
      </c>
      <c r="F20" s="41" t="s">
        <v>11</v>
      </c>
      <c r="G20" s="42">
        <v>0</v>
      </c>
      <c r="H20" s="43" t="s">
        <v>110</v>
      </c>
      <c r="I20" s="52" t="s">
        <v>8</v>
      </c>
      <c r="J20" s="41" t="s">
        <v>11</v>
      </c>
      <c r="K20" s="55" t="s">
        <v>23</v>
      </c>
      <c r="L20" s="53">
        <v>0.40972222222222221</v>
      </c>
      <c r="M20" s="43"/>
      <c r="N20" s="43"/>
      <c r="O20" s="43"/>
    </row>
    <row r="21" spans="1:15" ht="24.95" customHeight="1" x14ac:dyDescent="0.2">
      <c r="A21" s="41">
        <v>10</v>
      </c>
      <c r="B21" s="56">
        <v>16</v>
      </c>
      <c r="C21" s="42">
        <v>0</v>
      </c>
      <c r="D21" s="43" t="s">
        <v>52</v>
      </c>
      <c r="E21" s="43" t="s">
        <v>79</v>
      </c>
      <c r="F21" s="41" t="s">
        <v>11</v>
      </c>
      <c r="G21" s="42">
        <v>0</v>
      </c>
      <c r="H21" s="43" t="s">
        <v>67</v>
      </c>
      <c r="I21" s="52" t="s">
        <v>79</v>
      </c>
      <c r="J21" s="41" t="s">
        <v>11</v>
      </c>
      <c r="K21" s="55" t="s">
        <v>24</v>
      </c>
      <c r="L21" s="49">
        <v>0.41111111111111109</v>
      </c>
      <c r="M21" s="43"/>
      <c r="N21" s="43"/>
      <c r="O21" s="43"/>
    </row>
    <row r="22" spans="1:15" ht="24.95" customHeight="1" x14ac:dyDescent="0.2">
      <c r="A22" s="41">
        <v>8</v>
      </c>
      <c r="B22" s="56">
        <v>17</v>
      </c>
      <c r="C22" s="42">
        <v>0</v>
      </c>
      <c r="D22" s="43" t="s">
        <v>50</v>
      </c>
      <c r="E22" s="43" t="s">
        <v>78</v>
      </c>
      <c r="F22" s="41" t="s">
        <v>11</v>
      </c>
      <c r="G22" s="42">
        <v>0</v>
      </c>
      <c r="H22" s="43" t="s">
        <v>65</v>
      </c>
      <c r="I22" s="52" t="s">
        <v>122</v>
      </c>
      <c r="J22" s="41" t="s">
        <v>11</v>
      </c>
      <c r="K22" s="55" t="s">
        <v>25</v>
      </c>
      <c r="L22" s="49">
        <v>0.41249999999999998</v>
      </c>
      <c r="M22" s="43"/>
      <c r="N22" s="43"/>
      <c r="O22" s="43"/>
    </row>
    <row r="23" spans="1:15" ht="24.95" customHeight="1" x14ac:dyDescent="0.2">
      <c r="A23" s="41">
        <v>4</v>
      </c>
      <c r="B23" s="56">
        <v>18</v>
      </c>
      <c r="C23" s="42">
        <v>0</v>
      </c>
      <c r="D23" s="43" t="s">
        <v>93</v>
      </c>
      <c r="E23" s="43" t="s">
        <v>8</v>
      </c>
      <c r="F23" s="41" t="s">
        <v>11</v>
      </c>
      <c r="G23" s="42">
        <v>0</v>
      </c>
      <c r="H23" s="43" t="s">
        <v>108</v>
      </c>
      <c r="I23" s="52" t="s">
        <v>81</v>
      </c>
      <c r="J23" s="41" t="s">
        <v>11</v>
      </c>
      <c r="K23" s="55" t="s">
        <v>24</v>
      </c>
      <c r="L23" s="49">
        <v>0.41388888888888886</v>
      </c>
      <c r="M23" s="43"/>
      <c r="N23" s="43"/>
      <c r="O23" s="43"/>
    </row>
    <row r="24" spans="1:15" ht="24.95" customHeight="1" x14ac:dyDescent="0.2">
      <c r="A24" s="41">
        <v>5</v>
      </c>
      <c r="B24" s="56">
        <v>19</v>
      </c>
      <c r="C24" s="42">
        <v>0</v>
      </c>
      <c r="D24" s="43" t="s">
        <v>48</v>
      </c>
      <c r="E24" s="43" t="s">
        <v>89</v>
      </c>
      <c r="F24" s="41" t="s">
        <v>86</v>
      </c>
      <c r="G24" s="42">
        <v>0</v>
      </c>
      <c r="H24" s="43" t="s">
        <v>63</v>
      </c>
      <c r="I24" s="52" t="s">
        <v>82</v>
      </c>
      <c r="J24" s="41" t="s">
        <v>87</v>
      </c>
      <c r="K24" s="55" t="s">
        <v>24</v>
      </c>
      <c r="L24" s="49">
        <v>0.4152777777777778</v>
      </c>
      <c r="M24" s="43"/>
      <c r="N24" s="43"/>
      <c r="O24" s="43"/>
    </row>
    <row r="25" spans="1:15" ht="24.95" customHeight="1" x14ac:dyDescent="0.2">
      <c r="A25" s="41">
        <v>7</v>
      </c>
      <c r="B25" s="56">
        <v>20</v>
      </c>
      <c r="C25" s="42">
        <v>0</v>
      </c>
      <c r="D25" s="43" t="s">
        <v>94</v>
      </c>
      <c r="E25" s="43" t="s">
        <v>77</v>
      </c>
      <c r="F25" s="41" t="s">
        <v>87</v>
      </c>
      <c r="G25" s="42">
        <v>0</v>
      </c>
      <c r="H25" s="43" t="s">
        <v>109</v>
      </c>
      <c r="I25" s="52" t="s">
        <v>77</v>
      </c>
      <c r="J25" s="41" t="s">
        <v>87</v>
      </c>
      <c r="K25" s="55" t="s">
        <v>42</v>
      </c>
      <c r="L25" s="49">
        <v>0.41666666666666669</v>
      </c>
      <c r="M25" s="43"/>
      <c r="N25" s="43"/>
      <c r="O25" s="43"/>
    </row>
    <row r="26" spans="1:15" ht="24.95" customHeight="1" x14ac:dyDescent="0.2">
      <c r="A26" s="41">
        <v>16</v>
      </c>
      <c r="B26" s="56">
        <v>21</v>
      </c>
      <c r="C26" s="42">
        <v>0</v>
      </c>
      <c r="D26" s="43" t="s">
        <v>54</v>
      </c>
      <c r="E26" s="43" t="s">
        <v>91</v>
      </c>
      <c r="F26" s="41" t="s">
        <v>11</v>
      </c>
      <c r="G26" s="42">
        <v>0</v>
      </c>
      <c r="H26" s="43" t="s">
        <v>71</v>
      </c>
      <c r="I26" s="52" t="s">
        <v>91</v>
      </c>
      <c r="J26" s="41" t="s">
        <v>11</v>
      </c>
      <c r="K26" s="55" t="s">
        <v>24</v>
      </c>
      <c r="L26" s="49">
        <v>0.41805555555555557</v>
      </c>
      <c r="M26" s="48"/>
      <c r="N26" s="48"/>
      <c r="O26" s="43"/>
    </row>
    <row r="27" spans="1:15" ht="24.95" customHeight="1" x14ac:dyDescent="0.2">
      <c r="A27" s="41">
        <v>19</v>
      </c>
      <c r="B27" s="56">
        <v>22</v>
      </c>
      <c r="C27" s="42">
        <v>0</v>
      </c>
      <c r="D27" s="43" t="s">
        <v>99</v>
      </c>
      <c r="E27" s="43" t="s">
        <v>88</v>
      </c>
      <c r="F27" s="41" t="s">
        <v>11</v>
      </c>
      <c r="G27" s="42">
        <v>0</v>
      </c>
      <c r="H27" s="43" t="s">
        <v>111</v>
      </c>
      <c r="I27" s="52" t="s">
        <v>8</v>
      </c>
      <c r="J27" s="41" t="s">
        <v>11</v>
      </c>
      <c r="K27" s="55" t="s">
        <v>22</v>
      </c>
      <c r="L27" s="49">
        <v>0.41944444444444445</v>
      </c>
      <c r="M27" s="48"/>
      <c r="N27" s="48"/>
      <c r="O27" s="43"/>
    </row>
    <row r="28" spans="1:15" ht="24.95" customHeight="1" x14ac:dyDescent="0.2">
      <c r="A28" s="41">
        <v>21</v>
      </c>
      <c r="B28" s="56">
        <v>23</v>
      </c>
      <c r="C28" s="42">
        <v>0</v>
      </c>
      <c r="D28" s="43" t="s">
        <v>100</v>
      </c>
      <c r="E28" s="43" t="s">
        <v>8</v>
      </c>
      <c r="F28" s="41" t="s">
        <v>11</v>
      </c>
      <c r="G28" s="42">
        <v>0</v>
      </c>
      <c r="H28" s="43" t="s">
        <v>113</v>
      </c>
      <c r="I28" s="52" t="s">
        <v>8</v>
      </c>
      <c r="J28" s="41" t="s">
        <v>11</v>
      </c>
      <c r="K28" s="55" t="s">
        <v>22</v>
      </c>
      <c r="L28" s="53">
        <v>0.4284722222222222</v>
      </c>
      <c r="M28" s="43"/>
      <c r="N28" s="43"/>
      <c r="O28" s="43"/>
    </row>
    <row r="29" spans="1:15" ht="24.95" customHeight="1" x14ac:dyDescent="0.2">
      <c r="A29" s="41">
        <v>23</v>
      </c>
      <c r="B29" s="56">
        <v>24</v>
      </c>
      <c r="C29" s="42">
        <v>0</v>
      </c>
      <c r="D29" s="43" t="s">
        <v>102</v>
      </c>
      <c r="E29" s="43" t="s">
        <v>8</v>
      </c>
      <c r="F29" s="41" t="s">
        <v>11</v>
      </c>
      <c r="G29" s="42">
        <v>0</v>
      </c>
      <c r="H29" s="43" t="s">
        <v>115</v>
      </c>
      <c r="I29" s="52" t="s">
        <v>8</v>
      </c>
      <c r="J29" s="41" t="s">
        <v>11</v>
      </c>
      <c r="K29" s="55" t="s">
        <v>22</v>
      </c>
      <c r="L29" s="49">
        <v>0.42986111111111114</v>
      </c>
      <c r="M29" s="43"/>
      <c r="N29" s="43"/>
      <c r="O29" s="43"/>
    </row>
    <row r="30" spans="1:15" ht="24.95" customHeight="1" x14ac:dyDescent="0.2">
      <c r="A30" s="41">
        <v>25</v>
      </c>
      <c r="B30" s="56">
        <v>25</v>
      </c>
      <c r="C30" s="42">
        <v>0</v>
      </c>
      <c r="D30" s="43" t="s">
        <v>103</v>
      </c>
      <c r="E30" s="43" t="s">
        <v>92</v>
      </c>
      <c r="F30" s="41" t="s">
        <v>86</v>
      </c>
      <c r="G30" s="42">
        <v>0</v>
      </c>
      <c r="H30" s="43" t="s">
        <v>117</v>
      </c>
      <c r="I30" s="52" t="s">
        <v>92</v>
      </c>
      <c r="J30" s="41" t="s">
        <v>86</v>
      </c>
      <c r="K30" s="55" t="s">
        <v>24</v>
      </c>
      <c r="L30" s="49">
        <v>0.43125000000000002</v>
      </c>
      <c r="M30" s="43"/>
      <c r="N30" s="43"/>
      <c r="O30" s="43"/>
    </row>
    <row r="31" spans="1:15" ht="24.95" customHeight="1" x14ac:dyDescent="0.2">
      <c r="A31" s="41">
        <v>26</v>
      </c>
      <c r="B31" s="56">
        <v>26</v>
      </c>
      <c r="C31" s="42">
        <v>0</v>
      </c>
      <c r="D31" s="43" t="s">
        <v>104</v>
      </c>
      <c r="E31" s="43" t="s">
        <v>92</v>
      </c>
      <c r="F31" s="41" t="s">
        <v>86</v>
      </c>
      <c r="G31" s="42">
        <v>0</v>
      </c>
      <c r="H31" s="43" t="s">
        <v>118</v>
      </c>
      <c r="I31" s="52" t="s">
        <v>92</v>
      </c>
      <c r="J31" s="41" t="s">
        <v>86</v>
      </c>
      <c r="K31" s="55" t="s">
        <v>43</v>
      </c>
      <c r="L31" s="49">
        <v>0.43263888888888891</v>
      </c>
      <c r="M31" s="43"/>
      <c r="N31" s="43"/>
      <c r="O31" s="43"/>
    </row>
    <row r="32" spans="1:15" ht="24.95" customHeight="1" x14ac:dyDescent="0.2">
      <c r="A32" s="41">
        <v>29</v>
      </c>
      <c r="B32" s="56">
        <v>27</v>
      </c>
      <c r="C32" s="42">
        <v>0</v>
      </c>
      <c r="D32" s="43" t="s">
        <v>59</v>
      </c>
      <c r="E32" s="43" t="s">
        <v>80</v>
      </c>
      <c r="F32" s="41" t="s">
        <v>11</v>
      </c>
      <c r="G32" s="42">
        <v>0</v>
      </c>
      <c r="H32" s="43" t="s">
        <v>74</v>
      </c>
      <c r="I32" s="52" t="s">
        <v>84</v>
      </c>
      <c r="J32" s="41" t="s">
        <v>11</v>
      </c>
      <c r="K32" s="55" t="s">
        <v>43</v>
      </c>
      <c r="L32" s="49">
        <v>0.43402777777777779</v>
      </c>
      <c r="M32" s="43"/>
      <c r="N32" s="43"/>
      <c r="O32" s="43"/>
    </row>
    <row r="33" spans="1:15" ht="24.95" customHeight="1" x14ac:dyDescent="0.2">
      <c r="A33" s="41">
        <v>13</v>
      </c>
      <c r="B33" s="56">
        <v>28</v>
      </c>
      <c r="C33" s="42">
        <v>0</v>
      </c>
      <c r="D33" s="43" t="s">
        <v>96</v>
      </c>
      <c r="E33" s="43" t="s">
        <v>8</v>
      </c>
      <c r="F33" s="41" t="s">
        <v>11</v>
      </c>
      <c r="G33" s="42">
        <v>0</v>
      </c>
      <c r="H33" s="43" t="s">
        <v>98</v>
      </c>
      <c r="I33" s="52" t="s">
        <v>8</v>
      </c>
      <c r="J33" s="41" t="s">
        <v>11</v>
      </c>
      <c r="K33" s="55" t="s">
        <v>42</v>
      </c>
      <c r="L33" s="49">
        <v>0.43541666666666667</v>
      </c>
      <c r="M33" s="43"/>
      <c r="N33" s="43"/>
      <c r="O33" s="43"/>
    </row>
    <row r="34" spans="1:15" ht="24.95" customHeight="1" x14ac:dyDescent="0.2">
      <c r="A34" s="41">
        <v>22</v>
      </c>
      <c r="B34" s="56">
        <v>29</v>
      </c>
      <c r="C34" s="42">
        <v>0</v>
      </c>
      <c r="D34" s="43" t="s">
        <v>101</v>
      </c>
      <c r="E34" s="43" t="s">
        <v>8</v>
      </c>
      <c r="F34" s="41" t="s">
        <v>11</v>
      </c>
      <c r="G34" s="42">
        <v>0</v>
      </c>
      <c r="H34" s="43" t="s">
        <v>114</v>
      </c>
      <c r="I34" s="52" t="s">
        <v>8</v>
      </c>
      <c r="J34" s="41" t="s">
        <v>11</v>
      </c>
      <c r="K34" s="55" t="s">
        <v>43</v>
      </c>
      <c r="L34" s="49">
        <v>0.43680555555555556</v>
      </c>
      <c r="M34" s="43"/>
      <c r="N34" s="43"/>
      <c r="O34" s="43"/>
    </row>
    <row r="35" spans="1:15" ht="24.95" customHeight="1" x14ac:dyDescent="0.2">
      <c r="A35" s="41">
        <v>30</v>
      </c>
      <c r="B35" s="56">
        <v>30</v>
      </c>
      <c r="C35" s="42"/>
      <c r="D35" s="41"/>
      <c r="E35" s="41"/>
      <c r="F35" s="41"/>
      <c r="G35" s="42"/>
      <c r="H35" s="41"/>
      <c r="I35" s="41"/>
      <c r="J35" s="41"/>
      <c r="K35" s="55"/>
      <c r="L35" s="49">
        <v>0.43819444444444444</v>
      </c>
      <c r="M35" s="43"/>
      <c r="N35" s="43"/>
      <c r="O35" s="43"/>
    </row>
    <row r="36" spans="1:15" ht="24.95" customHeight="1" thickBot="1" x14ac:dyDescent="0.25">
      <c r="A36" s="41">
        <v>31</v>
      </c>
      <c r="B36" s="56">
        <v>31</v>
      </c>
      <c r="C36" s="42"/>
      <c r="D36" s="43"/>
      <c r="E36" s="43"/>
      <c r="F36" s="41"/>
      <c r="G36" s="42"/>
      <c r="H36" s="43"/>
      <c r="I36" s="52"/>
      <c r="J36" s="41"/>
      <c r="K36" s="55"/>
      <c r="L36" s="54">
        <v>0.43958333333333333</v>
      </c>
      <c r="M36" s="43"/>
      <c r="N36" s="43"/>
      <c r="O36" s="43"/>
    </row>
    <row r="37" spans="1:15" ht="24.95" customHeight="1" x14ac:dyDescent="0.2"/>
    <row r="38" spans="1:15" ht="24.95" customHeight="1" x14ac:dyDescent="0.2"/>
    <row r="39" spans="1:15" ht="24.95" customHeight="1" x14ac:dyDescent="0.2"/>
  </sheetData>
  <mergeCells count="1">
    <mergeCell ref="A4:O4"/>
  </mergeCells>
  <printOptions horizontalCentered="1"/>
  <pageMargins left="0.25" right="0.25" top="0.75" bottom="0.75" header="0.3" footer="0.3"/>
  <pageSetup paperSize="9" scale="57" orientation="landscape" verticalDpi="4294967294" r:id="rId1"/>
  <headerFooter alignWithMargins="0">
    <oddFooter>Page &amp;P of &amp;N</oddFooter>
  </headerFooter>
  <colBreaks count="1" manualBreakCount="1">
    <brk id="15" max="3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7"/>
  <sheetViews>
    <sheetView showGridLines="0" view="pageBreakPreview" zoomScale="85" zoomScaleNormal="130" zoomScaleSheetLayoutView="85" zoomScalePageLayoutView="85" workbookViewId="0">
      <selection activeCell="K7" sqref="K7"/>
    </sheetView>
  </sheetViews>
  <sheetFormatPr defaultColWidth="9.140625" defaultRowHeight="12.75" x14ac:dyDescent="0.2"/>
  <cols>
    <col min="1" max="1" width="7" style="2" customWidth="1"/>
    <col min="2" max="2" width="8.42578125" style="2" customWidth="1"/>
    <col min="3" max="4" width="20.7109375" style="2" customWidth="1"/>
    <col min="5" max="5" width="11.7109375" style="16" customWidth="1"/>
    <col min="6" max="6" width="8.42578125" style="2" customWidth="1"/>
    <col min="7" max="7" width="20.7109375" style="2" customWidth="1"/>
    <col min="8" max="8" width="20.7109375" style="16" customWidth="1"/>
    <col min="9" max="9" width="11.7109375" style="16" customWidth="1"/>
    <col min="10" max="10" width="11.7109375" style="2" customWidth="1"/>
    <col min="11" max="11" width="12.42578125" style="16" customWidth="1"/>
    <col min="12" max="12" width="12.85546875" style="16" customWidth="1"/>
    <col min="13" max="13" width="15.42578125" style="16" customWidth="1"/>
    <col min="14" max="14" width="15.42578125" style="2" bestFit="1" customWidth="1"/>
    <col min="15" max="16384" width="9.140625" style="2"/>
  </cols>
  <sheetData>
    <row r="1" spans="1:20" s="1" customFormat="1" ht="57" customHeight="1" x14ac:dyDescent="0.2">
      <c r="E1" s="16"/>
      <c r="H1" s="16"/>
      <c r="I1" s="16"/>
      <c r="K1" s="16"/>
      <c r="L1" s="16"/>
      <c r="M1" s="16"/>
    </row>
    <row r="2" spans="1:20" ht="30" customHeight="1" x14ac:dyDescent="0.2"/>
    <row r="3" spans="1:20" ht="14.1" customHeight="1" x14ac:dyDescent="0.2"/>
    <row r="4" spans="1:20" ht="40.5" customHeight="1" x14ac:dyDescent="0.2">
      <c r="A4" s="286" t="s">
        <v>34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18"/>
      <c r="P4" s="18"/>
      <c r="Q4" s="18"/>
      <c r="R4" s="18"/>
      <c r="S4" s="18"/>
      <c r="T4" s="18"/>
    </row>
    <row r="5" spans="1:20" ht="9.75" customHeight="1" x14ac:dyDescent="0.2">
      <c r="A5" s="14"/>
      <c r="B5" s="14"/>
      <c r="C5" s="14"/>
      <c r="D5" s="14"/>
      <c r="E5" s="14"/>
      <c r="F5" s="14"/>
      <c r="G5" s="14"/>
    </row>
    <row r="6" spans="1:20" ht="25.5" x14ac:dyDescent="0.2">
      <c r="A6" s="19" t="s">
        <v>40</v>
      </c>
      <c r="B6" s="19" t="s">
        <v>41</v>
      </c>
      <c r="C6" s="19" t="s">
        <v>0</v>
      </c>
      <c r="D6" s="19" t="s">
        <v>35</v>
      </c>
      <c r="E6" s="19" t="s">
        <v>4</v>
      </c>
      <c r="F6" s="19" t="s">
        <v>41</v>
      </c>
      <c r="G6" s="19" t="s">
        <v>0</v>
      </c>
      <c r="H6" s="19" t="s">
        <v>35</v>
      </c>
      <c r="I6" s="19" t="s">
        <v>4</v>
      </c>
      <c r="J6" s="19" t="s">
        <v>36</v>
      </c>
      <c r="K6" s="19" t="s">
        <v>37</v>
      </c>
      <c r="L6" s="19" t="s">
        <v>38</v>
      </c>
      <c r="M6" s="19" t="s">
        <v>125</v>
      </c>
      <c r="N6" s="19" t="s">
        <v>39</v>
      </c>
      <c r="O6" s="17"/>
      <c r="P6" s="17"/>
      <c r="Q6" s="17"/>
      <c r="R6" s="17"/>
      <c r="S6" s="17"/>
      <c r="T6" s="17"/>
    </row>
    <row r="7" spans="1:20" x14ac:dyDescent="0.2">
      <c r="A7" s="15">
        <v>1</v>
      </c>
      <c r="B7" s="16">
        <v>111</v>
      </c>
      <c r="C7" s="3" t="s">
        <v>5</v>
      </c>
      <c r="D7" s="3" t="s">
        <v>8</v>
      </c>
      <c r="E7" s="15" t="s">
        <v>11</v>
      </c>
      <c r="F7" s="16">
        <v>111</v>
      </c>
      <c r="G7" s="3" t="s">
        <v>5</v>
      </c>
      <c r="H7" s="16" t="s">
        <v>8</v>
      </c>
      <c r="I7" s="16" t="s">
        <v>11</v>
      </c>
      <c r="J7" s="39" t="s">
        <v>22</v>
      </c>
      <c r="K7" s="44">
        <v>0.375</v>
      </c>
      <c r="L7" s="45">
        <v>0.62569444444444444</v>
      </c>
      <c r="M7" s="46">
        <v>45.21</v>
      </c>
      <c r="N7" s="47"/>
    </row>
    <row r="8" spans="1:20" x14ac:dyDescent="0.2">
      <c r="A8" s="16">
        <v>2</v>
      </c>
      <c r="B8" s="16">
        <v>111</v>
      </c>
      <c r="C8" s="3" t="s">
        <v>5</v>
      </c>
      <c r="D8" s="3" t="s">
        <v>8</v>
      </c>
      <c r="E8" s="15" t="s">
        <v>11</v>
      </c>
      <c r="F8" s="16">
        <v>111</v>
      </c>
      <c r="G8" s="3" t="s">
        <v>5</v>
      </c>
      <c r="H8" s="16" t="s">
        <v>8</v>
      </c>
      <c r="I8" s="16" t="s">
        <v>11</v>
      </c>
      <c r="J8" s="39" t="s">
        <v>23</v>
      </c>
      <c r="M8" s="46"/>
      <c r="N8" s="47"/>
    </row>
    <row r="9" spans="1:20" x14ac:dyDescent="0.2">
      <c r="A9" s="16">
        <v>3</v>
      </c>
      <c r="B9" s="16">
        <v>111</v>
      </c>
      <c r="C9" s="3" t="s">
        <v>5</v>
      </c>
      <c r="D9" s="3" t="s">
        <v>8</v>
      </c>
      <c r="E9" s="15" t="s">
        <v>11</v>
      </c>
      <c r="F9" s="16">
        <v>111</v>
      </c>
      <c r="G9" s="3" t="s">
        <v>5</v>
      </c>
      <c r="H9" s="16" t="s">
        <v>8</v>
      </c>
      <c r="I9" s="16" t="s">
        <v>11</v>
      </c>
      <c r="J9" s="39" t="s">
        <v>24</v>
      </c>
      <c r="M9" s="46"/>
      <c r="N9" s="47"/>
    </row>
    <row r="10" spans="1:20" x14ac:dyDescent="0.2">
      <c r="A10" s="16">
        <v>4</v>
      </c>
      <c r="B10" s="16">
        <v>111</v>
      </c>
      <c r="C10" s="3" t="s">
        <v>5</v>
      </c>
      <c r="D10" s="3" t="s">
        <v>8</v>
      </c>
      <c r="E10" s="15" t="s">
        <v>11</v>
      </c>
      <c r="F10" s="16">
        <v>111</v>
      </c>
      <c r="G10" s="3" t="s">
        <v>5</v>
      </c>
      <c r="H10" s="16" t="s">
        <v>8</v>
      </c>
      <c r="I10" s="16" t="s">
        <v>11</v>
      </c>
      <c r="J10" s="39" t="s">
        <v>44</v>
      </c>
      <c r="M10" s="46"/>
      <c r="N10" s="47"/>
    </row>
    <row r="11" spans="1:20" x14ac:dyDescent="0.2">
      <c r="A11" s="16">
        <v>5</v>
      </c>
      <c r="B11" s="16">
        <v>111</v>
      </c>
      <c r="C11" s="3" t="s">
        <v>5</v>
      </c>
      <c r="D11" s="3" t="s">
        <v>8</v>
      </c>
      <c r="E11" s="15" t="s">
        <v>11</v>
      </c>
      <c r="F11" s="16">
        <v>111</v>
      </c>
      <c r="G11" s="3" t="s">
        <v>5</v>
      </c>
      <c r="H11" s="16" t="s">
        <v>8</v>
      </c>
      <c r="I11" s="16" t="s">
        <v>11</v>
      </c>
      <c r="J11" s="39" t="s">
        <v>21</v>
      </c>
      <c r="M11" s="46"/>
      <c r="N11" s="47"/>
    </row>
    <row r="12" spans="1:20" x14ac:dyDescent="0.2">
      <c r="A12" s="16">
        <v>6</v>
      </c>
      <c r="B12" s="16">
        <v>111</v>
      </c>
      <c r="C12" s="3" t="s">
        <v>5</v>
      </c>
      <c r="D12" s="3" t="s">
        <v>8</v>
      </c>
      <c r="E12" s="15" t="s">
        <v>11</v>
      </c>
      <c r="F12" s="16">
        <v>111</v>
      </c>
      <c r="G12" s="3" t="s">
        <v>5</v>
      </c>
      <c r="H12" s="16" t="s">
        <v>8</v>
      </c>
      <c r="I12" s="16" t="s">
        <v>11</v>
      </c>
      <c r="J12" s="39"/>
      <c r="M12" s="46"/>
      <c r="N12" s="47"/>
    </row>
    <row r="13" spans="1:20" x14ac:dyDescent="0.2">
      <c r="A13" s="16">
        <v>7</v>
      </c>
      <c r="B13" s="16">
        <v>111</v>
      </c>
      <c r="C13" s="3" t="s">
        <v>5</v>
      </c>
      <c r="D13" s="3" t="s">
        <v>8</v>
      </c>
      <c r="E13" s="15" t="s">
        <v>11</v>
      </c>
      <c r="F13" s="16">
        <v>111</v>
      </c>
      <c r="G13" s="3" t="s">
        <v>5</v>
      </c>
      <c r="H13" s="16" t="s">
        <v>8</v>
      </c>
      <c r="I13" s="16" t="s">
        <v>11</v>
      </c>
      <c r="J13" s="39"/>
      <c r="M13" s="46"/>
      <c r="N13" s="47"/>
    </row>
    <row r="14" spans="1:20" x14ac:dyDescent="0.2">
      <c r="A14" s="16">
        <v>8</v>
      </c>
      <c r="B14" s="16">
        <v>111</v>
      </c>
      <c r="C14" s="3" t="s">
        <v>5</v>
      </c>
      <c r="D14" s="3" t="s">
        <v>8</v>
      </c>
      <c r="E14" s="15" t="s">
        <v>11</v>
      </c>
      <c r="F14" s="16">
        <v>111</v>
      </c>
      <c r="G14" s="3" t="s">
        <v>5</v>
      </c>
      <c r="H14" s="16" t="s">
        <v>8</v>
      </c>
      <c r="I14" s="16" t="s">
        <v>11</v>
      </c>
      <c r="J14" s="39"/>
      <c r="M14" s="46"/>
      <c r="N14" s="47"/>
    </row>
    <row r="15" spans="1:20" x14ac:dyDescent="0.2">
      <c r="A15" s="16">
        <v>9</v>
      </c>
      <c r="B15" s="16">
        <v>111</v>
      </c>
      <c r="C15" s="3" t="s">
        <v>5</v>
      </c>
      <c r="D15" s="3" t="s">
        <v>8</v>
      </c>
      <c r="E15" s="15" t="s">
        <v>11</v>
      </c>
      <c r="F15" s="16">
        <v>111</v>
      </c>
      <c r="G15" s="3" t="s">
        <v>5</v>
      </c>
      <c r="H15" s="16" t="s">
        <v>8</v>
      </c>
      <c r="I15" s="16" t="s">
        <v>11</v>
      </c>
      <c r="J15" s="39"/>
      <c r="M15" s="46"/>
      <c r="N15" s="47"/>
    </row>
    <row r="16" spans="1:20" x14ac:dyDescent="0.2">
      <c r="A16" s="16">
        <v>10</v>
      </c>
      <c r="B16" s="16">
        <v>111</v>
      </c>
      <c r="C16" s="3" t="s">
        <v>5</v>
      </c>
      <c r="D16" s="3" t="s">
        <v>8</v>
      </c>
      <c r="E16" s="15" t="s">
        <v>11</v>
      </c>
      <c r="F16" s="16">
        <v>111</v>
      </c>
      <c r="G16" s="3" t="s">
        <v>5</v>
      </c>
      <c r="H16" s="16" t="s">
        <v>8</v>
      </c>
      <c r="I16" s="16" t="s">
        <v>11</v>
      </c>
      <c r="J16" s="39"/>
      <c r="M16" s="46"/>
      <c r="N16" s="47"/>
    </row>
    <row r="17" spans="1:14" x14ac:dyDescent="0.2">
      <c r="A17" s="16">
        <v>11</v>
      </c>
      <c r="B17" s="16">
        <v>111</v>
      </c>
      <c r="C17" s="3" t="s">
        <v>5</v>
      </c>
      <c r="D17" s="3" t="s">
        <v>8</v>
      </c>
      <c r="E17" s="15" t="s">
        <v>11</v>
      </c>
      <c r="F17" s="16">
        <v>111</v>
      </c>
      <c r="G17" s="3" t="s">
        <v>5</v>
      </c>
      <c r="H17" s="16" t="s">
        <v>8</v>
      </c>
      <c r="I17" s="16" t="s">
        <v>11</v>
      </c>
      <c r="J17" s="39"/>
      <c r="M17" s="46"/>
      <c r="N17" s="47"/>
    </row>
    <row r="18" spans="1:14" x14ac:dyDescent="0.2">
      <c r="A18" s="16">
        <v>12</v>
      </c>
      <c r="B18" s="16">
        <v>111</v>
      </c>
      <c r="C18" s="3" t="s">
        <v>5</v>
      </c>
      <c r="D18" s="3" t="s">
        <v>8</v>
      </c>
      <c r="E18" s="15" t="s">
        <v>11</v>
      </c>
      <c r="F18" s="16">
        <v>111</v>
      </c>
      <c r="G18" s="3" t="s">
        <v>5</v>
      </c>
      <c r="H18" s="16" t="s">
        <v>8</v>
      </c>
      <c r="I18" s="16" t="s">
        <v>11</v>
      </c>
      <c r="J18" s="39"/>
      <c r="M18" s="46"/>
      <c r="N18" s="47"/>
    </row>
    <row r="19" spans="1:14" x14ac:dyDescent="0.2">
      <c r="A19" s="16">
        <v>13</v>
      </c>
      <c r="B19" s="16">
        <v>111</v>
      </c>
      <c r="C19" s="3" t="s">
        <v>5</v>
      </c>
      <c r="D19" s="3" t="s">
        <v>8</v>
      </c>
      <c r="E19" s="15" t="s">
        <v>11</v>
      </c>
      <c r="F19" s="16">
        <v>111</v>
      </c>
      <c r="G19" s="3" t="s">
        <v>5</v>
      </c>
      <c r="H19" s="16" t="s">
        <v>8</v>
      </c>
      <c r="I19" s="16" t="s">
        <v>11</v>
      </c>
      <c r="J19" s="39"/>
      <c r="M19" s="46"/>
      <c r="N19" s="47"/>
    </row>
    <row r="20" spans="1:14" x14ac:dyDescent="0.2">
      <c r="A20" s="16">
        <v>14</v>
      </c>
      <c r="B20" s="16">
        <v>111</v>
      </c>
      <c r="C20" s="3" t="s">
        <v>5</v>
      </c>
      <c r="D20" s="3" t="s">
        <v>8</v>
      </c>
      <c r="E20" s="15" t="s">
        <v>11</v>
      </c>
      <c r="F20" s="16">
        <v>111</v>
      </c>
      <c r="G20" s="3" t="s">
        <v>5</v>
      </c>
      <c r="H20" s="16" t="s">
        <v>8</v>
      </c>
      <c r="I20" s="16" t="s">
        <v>11</v>
      </c>
      <c r="J20" s="39"/>
      <c r="M20" s="46"/>
      <c r="N20" s="47"/>
    </row>
    <row r="21" spans="1:14" x14ac:dyDescent="0.2">
      <c r="A21" s="16">
        <v>15</v>
      </c>
      <c r="B21" s="16">
        <v>111</v>
      </c>
      <c r="C21" s="3" t="s">
        <v>5</v>
      </c>
      <c r="D21" s="3" t="s">
        <v>8</v>
      </c>
      <c r="E21" s="15" t="s">
        <v>11</v>
      </c>
      <c r="F21" s="16">
        <v>111</v>
      </c>
      <c r="G21" s="3" t="s">
        <v>5</v>
      </c>
      <c r="H21" s="16" t="s">
        <v>8</v>
      </c>
      <c r="I21" s="16" t="s">
        <v>11</v>
      </c>
      <c r="J21" s="39"/>
      <c r="M21" s="46"/>
      <c r="N21" s="47"/>
    </row>
    <row r="22" spans="1:14" x14ac:dyDescent="0.2">
      <c r="A22" s="16">
        <v>16</v>
      </c>
      <c r="B22" s="16">
        <v>111</v>
      </c>
      <c r="C22" s="3" t="s">
        <v>5</v>
      </c>
      <c r="D22" s="3" t="s">
        <v>8</v>
      </c>
      <c r="E22" s="15" t="s">
        <v>11</v>
      </c>
      <c r="F22" s="16">
        <v>111</v>
      </c>
      <c r="G22" s="3" t="s">
        <v>5</v>
      </c>
      <c r="H22" s="16" t="s">
        <v>8</v>
      </c>
      <c r="I22" s="16" t="s">
        <v>11</v>
      </c>
      <c r="J22" s="39"/>
      <c r="M22" s="46"/>
      <c r="N22" s="47"/>
    </row>
    <row r="23" spans="1:14" x14ac:dyDescent="0.2">
      <c r="A23" s="16">
        <v>17</v>
      </c>
      <c r="B23" s="16">
        <v>111</v>
      </c>
      <c r="C23" s="3" t="s">
        <v>5</v>
      </c>
      <c r="D23" s="3" t="s">
        <v>8</v>
      </c>
      <c r="E23" s="15" t="s">
        <v>11</v>
      </c>
      <c r="F23" s="16">
        <v>111</v>
      </c>
      <c r="G23" s="3" t="s">
        <v>5</v>
      </c>
      <c r="H23" s="16" t="s">
        <v>8</v>
      </c>
      <c r="I23" s="16" t="s">
        <v>11</v>
      </c>
      <c r="J23" s="39"/>
      <c r="M23" s="46"/>
      <c r="N23" s="47"/>
    </row>
    <row r="24" spans="1:14" x14ac:dyDescent="0.2">
      <c r="A24" s="16">
        <v>18</v>
      </c>
      <c r="B24" s="16">
        <v>111</v>
      </c>
      <c r="C24" s="3" t="s">
        <v>5</v>
      </c>
      <c r="D24" s="3" t="s">
        <v>8</v>
      </c>
      <c r="E24" s="15" t="s">
        <v>11</v>
      </c>
      <c r="F24" s="16">
        <v>111</v>
      </c>
      <c r="G24" s="3" t="s">
        <v>5</v>
      </c>
      <c r="H24" s="16" t="s">
        <v>8</v>
      </c>
      <c r="I24" s="16" t="s">
        <v>11</v>
      </c>
      <c r="J24" s="39"/>
      <c r="M24" s="46"/>
      <c r="N24" s="47"/>
    </row>
    <row r="25" spans="1:14" x14ac:dyDescent="0.2">
      <c r="A25" s="16">
        <v>19</v>
      </c>
      <c r="B25" s="16">
        <v>111</v>
      </c>
      <c r="C25" s="3" t="s">
        <v>5</v>
      </c>
      <c r="D25" s="3" t="s">
        <v>8</v>
      </c>
      <c r="E25" s="15" t="s">
        <v>11</v>
      </c>
      <c r="F25" s="16">
        <v>111</v>
      </c>
      <c r="G25" s="3" t="s">
        <v>5</v>
      </c>
      <c r="H25" s="16" t="s">
        <v>8</v>
      </c>
      <c r="I25" s="16" t="s">
        <v>11</v>
      </c>
      <c r="J25" s="39"/>
      <c r="M25" s="46"/>
      <c r="N25" s="47"/>
    </row>
    <row r="26" spans="1:14" x14ac:dyDescent="0.2">
      <c r="A26" s="16">
        <v>20</v>
      </c>
      <c r="B26" s="16">
        <v>111</v>
      </c>
      <c r="C26" s="3" t="s">
        <v>5</v>
      </c>
      <c r="D26" s="3" t="s">
        <v>8</v>
      </c>
      <c r="E26" s="15" t="s">
        <v>11</v>
      </c>
      <c r="F26" s="16">
        <v>111</v>
      </c>
      <c r="G26" s="3" t="s">
        <v>5</v>
      </c>
      <c r="H26" s="16" t="s">
        <v>8</v>
      </c>
      <c r="I26" s="16" t="s">
        <v>11</v>
      </c>
      <c r="J26" s="39"/>
      <c r="M26" s="46"/>
      <c r="N26" s="47"/>
    </row>
    <row r="27" spans="1:14" x14ac:dyDescent="0.2">
      <c r="A27" s="16">
        <v>21</v>
      </c>
      <c r="B27" s="16">
        <v>111</v>
      </c>
      <c r="C27" s="3" t="s">
        <v>5</v>
      </c>
      <c r="D27" s="3" t="s">
        <v>8</v>
      </c>
      <c r="E27" s="15" t="s">
        <v>11</v>
      </c>
      <c r="F27" s="16">
        <v>111</v>
      </c>
      <c r="G27" s="3" t="s">
        <v>5</v>
      </c>
      <c r="H27" s="16" t="s">
        <v>8</v>
      </c>
      <c r="I27" s="16" t="s">
        <v>11</v>
      </c>
      <c r="J27" s="39"/>
      <c r="M27" s="46"/>
      <c r="N27" s="47"/>
    </row>
    <row r="28" spans="1:14" x14ac:dyDescent="0.2">
      <c r="A28" s="16">
        <v>22</v>
      </c>
      <c r="B28" s="16">
        <v>111</v>
      </c>
      <c r="C28" s="3" t="s">
        <v>5</v>
      </c>
      <c r="D28" s="3" t="s">
        <v>8</v>
      </c>
      <c r="E28" s="15" t="s">
        <v>11</v>
      </c>
      <c r="F28" s="16">
        <v>111</v>
      </c>
      <c r="G28" s="3" t="s">
        <v>5</v>
      </c>
      <c r="H28" s="16" t="s">
        <v>8</v>
      </c>
      <c r="I28" s="16" t="s">
        <v>11</v>
      </c>
      <c r="J28" s="39"/>
      <c r="M28" s="46"/>
      <c r="N28" s="47"/>
    </row>
    <row r="29" spans="1:14" x14ac:dyDescent="0.2">
      <c r="A29" s="16">
        <v>23</v>
      </c>
      <c r="B29" s="16">
        <v>111</v>
      </c>
      <c r="C29" s="3" t="s">
        <v>5</v>
      </c>
      <c r="D29" s="3" t="s">
        <v>8</v>
      </c>
      <c r="E29" s="15" t="s">
        <v>11</v>
      </c>
      <c r="F29" s="16">
        <v>111</v>
      </c>
      <c r="G29" s="3" t="s">
        <v>5</v>
      </c>
      <c r="H29" s="16" t="s">
        <v>8</v>
      </c>
      <c r="I29" s="16" t="s">
        <v>11</v>
      </c>
      <c r="J29" s="39"/>
      <c r="M29" s="46"/>
      <c r="N29" s="47"/>
    </row>
    <row r="30" spans="1:14" x14ac:dyDescent="0.2">
      <c r="A30" s="16">
        <v>24</v>
      </c>
      <c r="B30" s="16">
        <v>111</v>
      </c>
      <c r="C30" s="3" t="s">
        <v>5</v>
      </c>
      <c r="D30" s="3" t="s">
        <v>8</v>
      </c>
      <c r="E30" s="15" t="s">
        <v>11</v>
      </c>
      <c r="F30" s="16">
        <v>111</v>
      </c>
      <c r="G30" s="3" t="s">
        <v>5</v>
      </c>
      <c r="H30" s="16" t="s">
        <v>8</v>
      </c>
      <c r="I30" s="16" t="s">
        <v>11</v>
      </c>
      <c r="J30" s="39"/>
      <c r="M30" s="46"/>
      <c r="N30" s="47"/>
    </row>
    <row r="31" spans="1:14" x14ac:dyDescent="0.2">
      <c r="A31" s="16">
        <v>25</v>
      </c>
      <c r="B31" s="16">
        <v>111</v>
      </c>
      <c r="C31" s="3" t="s">
        <v>5</v>
      </c>
      <c r="D31" s="3" t="s">
        <v>8</v>
      </c>
      <c r="E31" s="15" t="s">
        <v>11</v>
      </c>
      <c r="F31" s="16">
        <v>111</v>
      </c>
      <c r="G31" s="3" t="s">
        <v>5</v>
      </c>
      <c r="H31" s="16" t="s">
        <v>8</v>
      </c>
      <c r="I31" s="16" t="s">
        <v>11</v>
      </c>
      <c r="J31" s="39"/>
      <c r="M31" s="46"/>
      <c r="N31" s="47"/>
    </row>
    <row r="32" spans="1:14" x14ac:dyDescent="0.2">
      <c r="A32" s="16">
        <v>26</v>
      </c>
      <c r="B32" s="16">
        <v>111</v>
      </c>
      <c r="C32" s="3" t="s">
        <v>5</v>
      </c>
      <c r="D32" s="3" t="s">
        <v>8</v>
      </c>
      <c r="E32" s="15" t="s">
        <v>11</v>
      </c>
      <c r="F32" s="16">
        <v>111</v>
      </c>
      <c r="G32" s="3" t="s">
        <v>5</v>
      </c>
      <c r="H32" s="16" t="s">
        <v>8</v>
      </c>
      <c r="I32" s="16" t="s">
        <v>11</v>
      </c>
      <c r="J32" s="39"/>
      <c r="M32" s="46"/>
      <c r="N32" s="47"/>
    </row>
    <row r="33" spans="1:14" x14ac:dyDescent="0.2">
      <c r="A33" s="16">
        <v>27</v>
      </c>
      <c r="B33" s="16">
        <v>111</v>
      </c>
      <c r="C33" s="3" t="s">
        <v>5</v>
      </c>
      <c r="D33" s="3" t="s">
        <v>8</v>
      </c>
      <c r="E33" s="15" t="s">
        <v>11</v>
      </c>
      <c r="F33" s="16">
        <v>111</v>
      </c>
      <c r="G33" s="3" t="s">
        <v>5</v>
      </c>
      <c r="H33" s="16" t="s">
        <v>8</v>
      </c>
      <c r="I33" s="16" t="s">
        <v>11</v>
      </c>
      <c r="J33" s="39"/>
      <c r="M33" s="46"/>
      <c r="N33" s="47"/>
    </row>
    <row r="34" spans="1:14" x14ac:dyDescent="0.2">
      <c r="A34" s="16">
        <v>28</v>
      </c>
      <c r="B34" s="16">
        <v>111</v>
      </c>
      <c r="C34" s="3" t="s">
        <v>5</v>
      </c>
      <c r="D34" s="3" t="s">
        <v>8</v>
      </c>
      <c r="E34" s="15" t="s">
        <v>11</v>
      </c>
      <c r="F34" s="16">
        <v>111</v>
      </c>
      <c r="G34" s="3" t="s">
        <v>5</v>
      </c>
      <c r="H34" s="16" t="s">
        <v>8</v>
      </c>
      <c r="I34" s="16" t="s">
        <v>11</v>
      </c>
      <c r="J34" s="39"/>
      <c r="M34" s="46"/>
      <c r="N34" s="47"/>
    </row>
    <row r="35" spans="1:14" x14ac:dyDescent="0.2">
      <c r="A35" s="16">
        <v>29</v>
      </c>
      <c r="B35" s="16">
        <v>111</v>
      </c>
      <c r="C35" s="3" t="s">
        <v>5</v>
      </c>
      <c r="D35" s="3" t="s">
        <v>8</v>
      </c>
      <c r="E35" s="15" t="s">
        <v>11</v>
      </c>
      <c r="F35" s="16">
        <v>111</v>
      </c>
      <c r="G35" s="3" t="s">
        <v>5</v>
      </c>
      <c r="H35" s="16" t="s">
        <v>8</v>
      </c>
      <c r="I35" s="16" t="s">
        <v>11</v>
      </c>
      <c r="J35" s="39"/>
      <c r="M35" s="46"/>
      <c r="N35" s="47"/>
    </row>
    <row r="36" spans="1:14" x14ac:dyDescent="0.2">
      <c r="A36" s="16">
        <v>30</v>
      </c>
      <c r="B36" s="16">
        <v>111</v>
      </c>
      <c r="C36" s="3" t="s">
        <v>5</v>
      </c>
      <c r="D36" s="3" t="s">
        <v>8</v>
      </c>
      <c r="E36" s="15" t="s">
        <v>11</v>
      </c>
      <c r="F36" s="16">
        <v>111</v>
      </c>
      <c r="G36" s="3" t="s">
        <v>5</v>
      </c>
      <c r="H36" s="16" t="s">
        <v>8</v>
      </c>
      <c r="I36" s="16" t="s">
        <v>11</v>
      </c>
      <c r="J36" s="39"/>
      <c r="M36" s="46"/>
      <c r="N36" s="47"/>
    </row>
    <row r="37" spans="1:14" x14ac:dyDescent="0.2">
      <c r="B37" s="16"/>
      <c r="N37" s="47"/>
    </row>
  </sheetData>
  <mergeCells count="1">
    <mergeCell ref="A4:N4"/>
  </mergeCells>
  <printOptions horizontalCentered="1" gridLines="1"/>
  <pageMargins left="0" right="0" top="0" bottom="0" header="0" footer="0"/>
  <pageSetup paperSize="9" scale="74" fitToHeight="3" orientation="landscape" verticalDpi="4294967294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37"/>
  <sheetViews>
    <sheetView showGridLines="0" view="pageBreakPreview" zoomScale="85" zoomScaleNormal="130" zoomScaleSheetLayoutView="85" zoomScalePageLayoutView="85" workbookViewId="0">
      <selection activeCell="N13" sqref="N13"/>
    </sheetView>
  </sheetViews>
  <sheetFormatPr defaultColWidth="9.140625" defaultRowHeight="12.75" x14ac:dyDescent="0.2"/>
  <cols>
    <col min="1" max="1" width="7" style="2" customWidth="1"/>
    <col min="2" max="2" width="8.42578125" style="2" customWidth="1"/>
    <col min="3" max="3" width="20.7109375" style="2" customWidth="1"/>
    <col min="4" max="4" width="7.7109375" style="16" customWidth="1"/>
    <col min="5" max="5" width="20.7109375" style="2" customWidth="1"/>
    <col min="6" max="6" width="11.7109375" style="16" customWidth="1"/>
    <col min="7" max="7" width="8.42578125" style="2" customWidth="1"/>
    <col min="8" max="8" width="20.7109375" style="2" customWidth="1"/>
    <col min="9" max="9" width="7.7109375" style="16" customWidth="1"/>
    <col min="10" max="10" width="20.7109375" style="16" customWidth="1"/>
    <col min="11" max="11" width="11.7109375" style="16" customWidth="1"/>
    <col min="12" max="12" width="11.7109375" style="2" customWidth="1"/>
    <col min="13" max="14" width="15.42578125" style="2" bestFit="1" customWidth="1"/>
    <col min="15" max="15" width="15.42578125" style="2" customWidth="1"/>
    <col min="16" max="16" width="15.42578125" style="2" bestFit="1" customWidth="1"/>
    <col min="17" max="16384" width="9.140625" style="2"/>
  </cols>
  <sheetData>
    <row r="1" spans="1:22" s="1" customFormat="1" ht="57" customHeight="1" x14ac:dyDescent="0.2">
      <c r="D1" s="16"/>
      <c r="F1" s="16"/>
      <c r="I1" s="16"/>
      <c r="J1" s="16"/>
      <c r="K1" s="16"/>
    </row>
    <row r="2" spans="1:22" ht="30" customHeight="1" x14ac:dyDescent="0.2"/>
    <row r="3" spans="1:22" ht="14.1" customHeight="1" x14ac:dyDescent="0.2"/>
    <row r="4" spans="1:22" ht="40.5" customHeight="1" x14ac:dyDescent="0.2">
      <c r="A4" s="286" t="s">
        <v>34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18"/>
      <c r="R4" s="18"/>
      <c r="S4" s="18"/>
      <c r="T4" s="18"/>
      <c r="U4" s="18"/>
      <c r="V4" s="18"/>
    </row>
    <row r="5" spans="1:22" ht="9.75" customHeight="1" x14ac:dyDescent="0.2">
      <c r="A5" s="14"/>
      <c r="B5" s="14"/>
      <c r="C5" s="14"/>
      <c r="D5" s="14"/>
      <c r="E5" s="14"/>
      <c r="F5" s="14"/>
      <c r="G5" s="14"/>
      <c r="H5" s="14"/>
    </row>
    <row r="6" spans="1:22" ht="25.5" x14ac:dyDescent="0.2">
      <c r="A6" s="19" t="s">
        <v>40</v>
      </c>
      <c r="B6" s="19" t="s">
        <v>41</v>
      </c>
      <c r="C6" s="19" t="s">
        <v>0</v>
      </c>
      <c r="D6" s="19" t="s">
        <v>3</v>
      </c>
      <c r="E6" s="19" t="s">
        <v>35</v>
      </c>
      <c r="F6" s="19" t="s">
        <v>4</v>
      </c>
      <c r="G6" s="19" t="s">
        <v>41</v>
      </c>
      <c r="H6" s="19" t="s">
        <v>0</v>
      </c>
      <c r="I6" s="19" t="s">
        <v>3</v>
      </c>
      <c r="J6" s="19" t="s">
        <v>35</v>
      </c>
      <c r="K6" s="19" t="s">
        <v>4</v>
      </c>
      <c r="L6" s="19" t="s">
        <v>36</v>
      </c>
      <c r="M6" s="19" t="s">
        <v>37</v>
      </c>
      <c r="N6" s="19" t="s">
        <v>38</v>
      </c>
      <c r="O6" s="19" t="s">
        <v>125</v>
      </c>
      <c r="P6" s="19" t="s">
        <v>39</v>
      </c>
      <c r="Q6" s="17"/>
      <c r="R6" s="17"/>
      <c r="S6" s="17"/>
      <c r="T6" s="17"/>
      <c r="U6" s="17"/>
      <c r="V6" s="17"/>
    </row>
    <row r="7" spans="1:22" x14ac:dyDescent="0.2">
      <c r="A7" s="15">
        <v>1</v>
      </c>
      <c r="B7" s="16">
        <v>111</v>
      </c>
      <c r="C7" s="3" t="s">
        <v>5</v>
      </c>
      <c r="D7" s="15">
        <v>85</v>
      </c>
      <c r="E7" s="3" t="s">
        <v>8</v>
      </c>
      <c r="F7" s="15" t="s">
        <v>11</v>
      </c>
      <c r="G7" s="16">
        <v>111</v>
      </c>
      <c r="H7" s="3" t="s">
        <v>5</v>
      </c>
      <c r="I7" s="15">
        <v>85</v>
      </c>
      <c r="J7" s="16" t="s">
        <v>8</v>
      </c>
      <c r="K7" s="16" t="s">
        <v>11</v>
      </c>
      <c r="L7" s="16" t="s">
        <v>22</v>
      </c>
    </row>
    <row r="8" spans="1:22" x14ac:dyDescent="0.2">
      <c r="A8" s="16">
        <v>2</v>
      </c>
      <c r="B8" s="16">
        <v>111</v>
      </c>
      <c r="C8" s="3" t="s">
        <v>5</v>
      </c>
      <c r="D8" s="15">
        <v>86</v>
      </c>
      <c r="E8" s="3" t="s">
        <v>8</v>
      </c>
      <c r="F8" s="15" t="s">
        <v>11</v>
      </c>
      <c r="G8" s="16">
        <v>111</v>
      </c>
      <c r="H8" s="3" t="s">
        <v>5</v>
      </c>
      <c r="I8" s="16">
        <v>86</v>
      </c>
      <c r="J8" s="16" t="s">
        <v>8</v>
      </c>
      <c r="K8" s="16" t="s">
        <v>11</v>
      </c>
      <c r="L8" s="16" t="s">
        <v>23</v>
      </c>
    </row>
    <row r="9" spans="1:22" x14ac:dyDescent="0.2">
      <c r="A9" s="16">
        <v>3</v>
      </c>
      <c r="B9" s="16">
        <v>111</v>
      </c>
      <c r="C9" s="3" t="s">
        <v>5</v>
      </c>
      <c r="D9" s="15">
        <v>87</v>
      </c>
      <c r="E9" s="3" t="s">
        <v>8</v>
      </c>
      <c r="F9" s="15" t="s">
        <v>11</v>
      </c>
      <c r="G9" s="16">
        <v>111</v>
      </c>
      <c r="H9" s="3" t="s">
        <v>5</v>
      </c>
      <c r="I9" s="16">
        <v>87</v>
      </c>
      <c r="J9" s="16" t="s">
        <v>8</v>
      </c>
      <c r="K9" s="16" t="s">
        <v>11</v>
      </c>
      <c r="L9" s="16" t="s">
        <v>24</v>
      </c>
    </row>
    <row r="10" spans="1:22" x14ac:dyDescent="0.2">
      <c r="A10" s="16">
        <v>4</v>
      </c>
      <c r="B10" s="16">
        <v>111</v>
      </c>
      <c r="C10" s="3" t="s">
        <v>5</v>
      </c>
      <c r="D10" s="15">
        <v>88</v>
      </c>
      <c r="E10" s="3" t="s">
        <v>8</v>
      </c>
      <c r="F10" s="15" t="s">
        <v>11</v>
      </c>
      <c r="G10" s="16">
        <v>111</v>
      </c>
      <c r="H10" s="3" t="s">
        <v>5</v>
      </c>
      <c r="I10" s="16">
        <v>88</v>
      </c>
      <c r="J10" s="16" t="s">
        <v>8</v>
      </c>
      <c r="K10" s="16" t="s">
        <v>11</v>
      </c>
      <c r="L10" s="16" t="s">
        <v>44</v>
      </c>
    </row>
    <row r="11" spans="1:22" x14ac:dyDescent="0.2">
      <c r="A11" s="16">
        <v>5</v>
      </c>
      <c r="B11" s="16">
        <v>111</v>
      </c>
      <c r="C11" s="3" t="s">
        <v>5</v>
      </c>
      <c r="D11" s="15">
        <v>89</v>
      </c>
      <c r="E11" s="3" t="s">
        <v>8</v>
      </c>
      <c r="F11" s="15" t="s">
        <v>11</v>
      </c>
      <c r="G11" s="16">
        <v>111</v>
      </c>
      <c r="H11" s="3" t="s">
        <v>5</v>
      </c>
      <c r="I11" s="16">
        <v>89</v>
      </c>
      <c r="J11" s="16" t="s">
        <v>8</v>
      </c>
      <c r="K11" s="16" t="s">
        <v>11</v>
      </c>
      <c r="L11" s="16" t="s">
        <v>21</v>
      </c>
    </row>
    <row r="12" spans="1:22" x14ac:dyDescent="0.2">
      <c r="A12" s="16">
        <v>6</v>
      </c>
      <c r="B12" s="16">
        <v>111</v>
      </c>
      <c r="C12" s="3" t="s">
        <v>5</v>
      </c>
      <c r="D12" s="15">
        <v>90</v>
      </c>
      <c r="E12" s="3" t="s">
        <v>8</v>
      </c>
      <c r="F12" s="15" t="s">
        <v>11</v>
      </c>
      <c r="G12" s="16">
        <v>111</v>
      </c>
      <c r="H12" s="3" t="s">
        <v>5</v>
      </c>
      <c r="I12" s="16">
        <v>90</v>
      </c>
      <c r="J12" s="16" t="s">
        <v>8</v>
      </c>
      <c r="K12" s="16" t="s">
        <v>11</v>
      </c>
      <c r="L12" s="16"/>
    </row>
    <row r="13" spans="1:22" x14ac:dyDescent="0.2">
      <c r="A13" s="16">
        <v>7</v>
      </c>
      <c r="B13" s="16">
        <v>111</v>
      </c>
      <c r="C13" s="3" t="s">
        <v>5</v>
      </c>
      <c r="D13" s="15">
        <v>91</v>
      </c>
      <c r="E13" s="3" t="s">
        <v>8</v>
      </c>
      <c r="F13" s="15" t="s">
        <v>11</v>
      </c>
      <c r="G13" s="16">
        <v>111</v>
      </c>
      <c r="H13" s="3" t="s">
        <v>5</v>
      </c>
      <c r="I13" s="16">
        <v>91</v>
      </c>
      <c r="J13" s="16" t="s">
        <v>8</v>
      </c>
      <c r="K13" s="16" t="s">
        <v>11</v>
      </c>
      <c r="L13" s="16"/>
    </row>
    <row r="14" spans="1:22" x14ac:dyDescent="0.2">
      <c r="A14" s="16">
        <v>8</v>
      </c>
      <c r="B14" s="16">
        <v>111</v>
      </c>
      <c r="C14" s="3" t="s">
        <v>5</v>
      </c>
      <c r="D14" s="15">
        <v>92</v>
      </c>
      <c r="E14" s="3" t="s">
        <v>8</v>
      </c>
      <c r="F14" s="15" t="s">
        <v>11</v>
      </c>
      <c r="G14" s="16">
        <v>111</v>
      </c>
      <c r="H14" s="3" t="s">
        <v>5</v>
      </c>
      <c r="I14" s="16">
        <v>92</v>
      </c>
      <c r="J14" s="16" t="s">
        <v>8</v>
      </c>
      <c r="K14" s="16" t="s">
        <v>11</v>
      </c>
      <c r="L14" s="16"/>
    </row>
    <row r="15" spans="1:22" x14ac:dyDescent="0.2">
      <c r="A15" s="16">
        <v>9</v>
      </c>
      <c r="B15" s="16">
        <v>111</v>
      </c>
      <c r="C15" s="3" t="s">
        <v>5</v>
      </c>
      <c r="D15" s="15">
        <v>93</v>
      </c>
      <c r="E15" s="3" t="s">
        <v>8</v>
      </c>
      <c r="F15" s="15" t="s">
        <v>11</v>
      </c>
      <c r="G15" s="16">
        <v>111</v>
      </c>
      <c r="H15" s="3" t="s">
        <v>5</v>
      </c>
      <c r="I15" s="16">
        <v>93</v>
      </c>
      <c r="J15" s="16" t="s">
        <v>8</v>
      </c>
      <c r="K15" s="16" t="s">
        <v>11</v>
      </c>
      <c r="L15" s="16"/>
    </row>
    <row r="16" spans="1:22" x14ac:dyDescent="0.2">
      <c r="A16" s="16">
        <v>10</v>
      </c>
      <c r="B16" s="16">
        <v>111</v>
      </c>
      <c r="C16" s="3" t="s">
        <v>5</v>
      </c>
      <c r="D16" s="15">
        <v>94</v>
      </c>
      <c r="E16" s="3" t="s">
        <v>8</v>
      </c>
      <c r="F16" s="15" t="s">
        <v>11</v>
      </c>
      <c r="G16" s="16">
        <v>111</v>
      </c>
      <c r="H16" s="3" t="s">
        <v>5</v>
      </c>
      <c r="I16" s="16">
        <v>94</v>
      </c>
      <c r="J16" s="16" t="s">
        <v>8</v>
      </c>
      <c r="K16" s="16" t="s">
        <v>11</v>
      </c>
      <c r="L16" s="16"/>
    </row>
    <row r="17" spans="1:12" x14ac:dyDescent="0.2">
      <c r="A17" s="16">
        <v>11</v>
      </c>
      <c r="B17" s="16">
        <v>111</v>
      </c>
      <c r="C17" s="3" t="s">
        <v>5</v>
      </c>
      <c r="D17" s="15">
        <v>95</v>
      </c>
      <c r="E17" s="3" t="s">
        <v>8</v>
      </c>
      <c r="F17" s="15" t="s">
        <v>11</v>
      </c>
      <c r="G17" s="16">
        <v>111</v>
      </c>
      <c r="H17" s="3" t="s">
        <v>5</v>
      </c>
      <c r="I17" s="16">
        <v>95</v>
      </c>
      <c r="J17" s="16" t="s">
        <v>8</v>
      </c>
      <c r="K17" s="16" t="s">
        <v>11</v>
      </c>
      <c r="L17" s="16"/>
    </row>
    <row r="18" spans="1:12" x14ac:dyDescent="0.2">
      <c r="A18" s="16">
        <v>12</v>
      </c>
      <c r="B18" s="16">
        <v>111</v>
      </c>
      <c r="C18" s="3" t="s">
        <v>5</v>
      </c>
      <c r="D18" s="15">
        <v>96</v>
      </c>
      <c r="E18" s="3" t="s">
        <v>8</v>
      </c>
      <c r="F18" s="15" t="s">
        <v>11</v>
      </c>
      <c r="G18" s="16">
        <v>111</v>
      </c>
      <c r="H18" s="3" t="s">
        <v>5</v>
      </c>
      <c r="I18" s="16">
        <v>96</v>
      </c>
      <c r="J18" s="16" t="s">
        <v>8</v>
      </c>
      <c r="K18" s="16" t="s">
        <v>11</v>
      </c>
      <c r="L18" s="16"/>
    </row>
    <row r="19" spans="1:12" x14ac:dyDescent="0.2">
      <c r="A19" s="16">
        <v>13</v>
      </c>
      <c r="B19" s="16">
        <v>111</v>
      </c>
      <c r="C19" s="3" t="s">
        <v>5</v>
      </c>
      <c r="D19" s="15">
        <v>97</v>
      </c>
      <c r="E19" s="3" t="s">
        <v>8</v>
      </c>
      <c r="F19" s="15" t="s">
        <v>11</v>
      </c>
      <c r="G19" s="16">
        <v>111</v>
      </c>
      <c r="H19" s="3" t="s">
        <v>5</v>
      </c>
      <c r="I19" s="16">
        <v>97</v>
      </c>
      <c r="J19" s="16" t="s">
        <v>8</v>
      </c>
      <c r="K19" s="16" t="s">
        <v>11</v>
      </c>
      <c r="L19" s="16"/>
    </row>
    <row r="20" spans="1:12" x14ac:dyDescent="0.2">
      <c r="A20" s="16">
        <v>14</v>
      </c>
      <c r="B20" s="16">
        <v>111</v>
      </c>
      <c r="C20" s="3" t="s">
        <v>5</v>
      </c>
      <c r="D20" s="15">
        <v>98</v>
      </c>
      <c r="E20" s="3" t="s">
        <v>8</v>
      </c>
      <c r="F20" s="15" t="s">
        <v>11</v>
      </c>
      <c r="G20" s="16">
        <v>111</v>
      </c>
      <c r="H20" s="3" t="s">
        <v>5</v>
      </c>
      <c r="I20" s="16">
        <v>98</v>
      </c>
      <c r="J20" s="16" t="s">
        <v>8</v>
      </c>
      <c r="K20" s="16" t="s">
        <v>11</v>
      </c>
      <c r="L20" s="16"/>
    </row>
    <row r="21" spans="1:12" x14ac:dyDescent="0.2">
      <c r="A21" s="16">
        <v>15</v>
      </c>
      <c r="B21" s="16">
        <v>111</v>
      </c>
      <c r="C21" s="3" t="s">
        <v>5</v>
      </c>
      <c r="D21" s="15">
        <v>99</v>
      </c>
      <c r="E21" s="3" t="s">
        <v>8</v>
      </c>
      <c r="F21" s="15" t="s">
        <v>11</v>
      </c>
      <c r="G21" s="16">
        <v>111</v>
      </c>
      <c r="H21" s="3" t="s">
        <v>5</v>
      </c>
      <c r="I21" s="16">
        <v>99</v>
      </c>
      <c r="J21" s="16" t="s">
        <v>8</v>
      </c>
      <c r="K21" s="16" t="s">
        <v>11</v>
      </c>
      <c r="L21" s="16"/>
    </row>
    <row r="22" spans="1:12" x14ac:dyDescent="0.2">
      <c r="A22" s="16">
        <v>16</v>
      </c>
      <c r="B22" s="16">
        <v>111</v>
      </c>
      <c r="C22" s="3" t="s">
        <v>5</v>
      </c>
      <c r="D22" s="15">
        <v>100</v>
      </c>
      <c r="E22" s="3" t="s">
        <v>8</v>
      </c>
      <c r="F22" s="15" t="s">
        <v>11</v>
      </c>
      <c r="G22" s="16">
        <v>111</v>
      </c>
      <c r="H22" s="3" t="s">
        <v>5</v>
      </c>
      <c r="I22" s="16">
        <v>100</v>
      </c>
      <c r="J22" s="16" t="s">
        <v>8</v>
      </c>
      <c r="K22" s="16" t="s">
        <v>11</v>
      </c>
      <c r="L22" s="16"/>
    </row>
    <row r="23" spans="1:12" x14ac:dyDescent="0.2">
      <c r="A23" s="16">
        <v>17</v>
      </c>
      <c r="B23" s="16">
        <v>111</v>
      </c>
      <c r="C23" s="3" t="s">
        <v>5</v>
      </c>
      <c r="D23" s="15">
        <v>101</v>
      </c>
      <c r="E23" s="3" t="s">
        <v>8</v>
      </c>
      <c r="F23" s="15" t="s">
        <v>11</v>
      </c>
      <c r="G23" s="16">
        <v>111</v>
      </c>
      <c r="H23" s="3" t="s">
        <v>5</v>
      </c>
      <c r="I23" s="16">
        <v>101</v>
      </c>
      <c r="J23" s="16" t="s">
        <v>8</v>
      </c>
      <c r="K23" s="16" t="s">
        <v>11</v>
      </c>
      <c r="L23" s="16"/>
    </row>
    <row r="24" spans="1:12" x14ac:dyDescent="0.2">
      <c r="A24" s="16">
        <v>18</v>
      </c>
      <c r="B24" s="16">
        <v>111</v>
      </c>
      <c r="C24" s="3" t="s">
        <v>5</v>
      </c>
      <c r="D24" s="15">
        <v>102</v>
      </c>
      <c r="E24" s="3" t="s">
        <v>8</v>
      </c>
      <c r="F24" s="15" t="s">
        <v>11</v>
      </c>
      <c r="G24" s="16">
        <v>111</v>
      </c>
      <c r="H24" s="3" t="s">
        <v>5</v>
      </c>
      <c r="I24" s="16">
        <v>102</v>
      </c>
      <c r="J24" s="16" t="s">
        <v>8</v>
      </c>
      <c r="K24" s="16" t="s">
        <v>11</v>
      </c>
      <c r="L24" s="16"/>
    </row>
    <row r="25" spans="1:12" x14ac:dyDescent="0.2">
      <c r="A25" s="16">
        <v>19</v>
      </c>
      <c r="B25" s="16">
        <v>111</v>
      </c>
      <c r="C25" s="3" t="s">
        <v>5</v>
      </c>
      <c r="D25" s="15">
        <v>103</v>
      </c>
      <c r="E25" s="3" t="s">
        <v>8</v>
      </c>
      <c r="F25" s="15" t="s">
        <v>11</v>
      </c>
      <c r="G25" s="16">
        <v>111</v>
      </c>
      <c r="H25" s="3" t="s">
        <v>5</v>
      </c>
      <c r="I25" s="16">
        <v>103</v>
      </c>
      <c r="J25" s="16" t="s">
        <v>8</v>
      </c>
      <c r="K25" s="16" t="s">
        <v>11</v>
      </c>
      <c r="L25" s="16"/>
    </row>
    <row r="26" spans="1:12" x14ac:dyDescent="0.2">
      <c r="A26" s="16">
        <v>20</v>
      </c>
      <c r="B26" s="16">
        <v>111</v>
      </c>
      <c r="C26" s="3" t="s">
        <v>5</v>
      </c>
      <c r="D26" s="15">
        <v>104</v>
      </c>
      <c r="E26" s="3" t="s">
        <v>8</v>
      </c>
      <c r="F26" s="15" t="s">
        <v>11</v>
      </c>
      <c r="G26" s="16">
        <v>111</v>
      </c>
      <c r="H26" s="3" t="s">
        <v>5</v>
      </c>
      <c r="I26" s="16">
        <v>104</v>
      </c>
      <c r="J26" s="16" t="s">
        <v>8</v>
      </c>
      <c r="K26" s="16" t="s">
        <v>11</v>
      </c>
      <c r="L26" s="16"/>
    </row>
    <row r="27" spans="1:12" x14ac:dyDescent="0.2">
      <c r="A27" s="16">
        <v>21</v>
      </c>
      <c r="B27" s="16">
        <v>111</v>
      </c>
      <c r="C27" s="3" t="s">
        <v>5</v>
      </c>
      <c r="D27" s="15">
        <v>105</v>
      </c>
      <c r="E27" s="3" t="s">
        <v>8</v>
      </c>
      <c r="F27" s="15" t="s">
        <v>11</v>
      </c>
      <c r="G27" s="16">
        <v>111</v>
      </c>
      <c r="H27" s="3" t="s">
        <v>5</v>
      </c>
      <c r="I27" s="16">
        <v>105</v>
      </c>
      <c r="J27" s="16" t="s">
        <v>8</v>
      </c>
      <c r="K27" s="16" t="s">
        <v>11</v>
      </c>
      <c r="L27" s="16"/>
    </row>
    <row r="28" spans="1:12" x14ac:dyDescent="0.2">
      <c r="A28" s="16">
        <v>22</v>
      </c>
      <c r="B28" s="16">
        <v>111</v>
      </c>
      <c r="C28" s="3" t="s">
        <v>5</v>
      </c>
      <c r="D28" s="15">
        <v>106</v>
      </c>
      <c r="E28" s="3" t="s">
        <v>8</v>
      </c>
      <c r="F28" s="15" t="s">
        <v>11</v>
      </c>
      <c r="G28" s="16">
        <v>111</v>
      </c>
      <c r="H28" s="3" t="s">
        <v>5</v>
      </c>
      <c r="I28" s="16">
        <v>106</v>
      </c>
      <c r="J28" s="16" t="s">
        <v>8</v>
      </c>
      <c r="K28" s="16" t="s">
        <v>11</v>
      </c>
      <c r="L28" s="16"/>
    </row>
    <row r="29" spans="1:12" x14ac:dyDescent="0.2">
      <c r="A29" s="16">
        <v>23</v>
      </c>
      <c r="B29" s="16">
        <v>111</v>
      </c>
      <c r="C29" s="3" t="s">
        <v>5</v>
      </c>
      <c r="D29" s="15">
        <v>107</v>
      </c>
      <c r="E29" s="3" t="s">
        <v>8</v>
      </c>
      <c r="F29" s="15" t="s">
        <v>11</v>
      </c>
      <c r="G29" s="16">
        <v>111</v>
      </c>
      <c r="H29" s="3" t="s">
        <v>5</v>
      </c>
      <c r="I29" s="16">
        <v>107</v>
      </c>
      <c r="J29" s="16" t="s">
        <v>8</v>
      </c>
      <c r="K29" s="16" t="s">
        <v>11</v>
      </c>
      <c r="L29" s="16"/>
    </row>
    <row r="30" spans="1:12" x14ac:dyDescent="0.2">
      <c r="A30" s="16">
        <v>24</v>
      </c>
      <c r="B30" s="16">
        <v>111</v>
      </c>
      <c r="C30" s="3" t="s">
        <v>5</v>
      </c>
      <c r="D30" s="15">
        <v>108</v>
      </c>
      <c r="E30" s="3" t="s">
        <v>8</v>
      </c>
      <c r="F30" s="15" t="s">
        <v>11</v>
      </c>
      <c r="G30" s="16">
        <v>111</v>
      </c>
      <c r="H30" s="3" t="s">
        <v>5</v>
      </c>
      <c r="I30" s="16">
        <v>108</v>
      </c>
      <c r="J30" s="16" t="s">
        <v>8</v>
      </c>
      <c r="K30" s="16" t="s">
        <v>11</v>
      </c>
      <c r="L30" s="16"/>
    </row>
    <row r="31" spans="1:12" x14ac:dyDescent="0.2">
      <c r="A31" s="16">
        <v>25</v>
      </c>
      <c r="B31" s="16">
        <v>111</v>
      </c>
      <c r="C31" s="3" t="s">
        <v>5</v>
      </c>
      <c r="D31" s="15">
        <v>109</v>
      </c>
      <c r="E31" s="3" t="s">
        <v>8</v>
      </c>
      <c r="F31" s="15" t="s">
        <v>11</v>
      </c>
      <c r="G31" s="16">
        <v>111</v>
      </c>
      <c r="H31" s="3" t="s">
        <v>5</v>
      </c>
      <c r="I31" s="16">
        <v>109</v>
      </c>
      <c r="J31" s="16" t="s">
        <v>8</v>
      </c>
      <c r="K31" s="16" t="s">
        <v>11</v>
      </c>
      <c r="L31" s="16"/>
    </row>
    <row r="32" spans="1:12" x14ac:dyDescent="0.2">
      <c r="A32" s="16">
        <v>26</v>
      </c>
      <c r="B32" s="16">
        <v>111</v>
      </c>
      <c r="C32" s="3" t="s">
        <v>5</v>
      </c>
      <c r="D32" s="15">
        <v>110</v>
      </c>
      <c r="E32" s="3" t="s">
        <v>8</v>
      </c>
      <c r="F32" s="15" t="s">
        <v>11</v>
      </c>
      <c r="G32" s="16">
        <v>111</v>
      </c>
      <c r="H32" s="3" t="s">
        <v>5</v>
      </c>
      <c r="I32" s="16">
        <v>110</v>
      </c>
      <c r="J32" s="16" t="s">
        <v>8</v>
      </c>
      <c r="K32" s="16" t="s">
        <v>11</v>
      </c>
      <c r="L32" s="16"/>
    </row>
    <row r="33" spans="1:12" x14ac:dyDescent="0.2">
      <c r="A33" s="16">
        <v>27</v>
      </c>
      <c r="B33" s="16">
        <v>111</v>
      </c>
      <c r="C33" s="3" t="s">
        <v>5</v>
      </c>
      <c r="D33" s="15">
        <v>111</v>
      </c>
      <c r="E33" s="3" t="s">
        <v>8</v>
      </c>
      <c r="F33" s="15" t="s">
        <v>11</v>
      </c>
      <c r="G33" s="16">
        <v>111</v>
      </c>
      <c r="H33" s="3" t="s">
        <v>5</v>
      </c>
      <c r="I33" s="16">
        <v>111</v>
      </c>
      <c r="J33" s="16" t="s">
        <v>8</v>
      </c>
      <c r="K33" s="16" t="s">
        <v>11</v>
      </c>
      <c r="L33" s="16"/>
    </row>
    <row r="34" spans="1:12" x14ac:dyDescent="0.2">
      <c r="A34" s="16">
        <v>28</v>
      </c>
      <c r="B34" s="16">
        <v>111</v>
      </c>
      <c r="C34" s="3" t="s">
        <v>5</v>
      </c>
      <c r="D34" s="15">
        <v>112</v>
      </c>
      <c r="E34" s="3" t="s">
        <v>8</v>
      </c>
      <c r="F34" s="15" t="s">
        <v>11</v>
      </c>
      <c r="G34" s="16">
        <v>111</v>
      </c>
      <c r="H34" s="3" t="s">
        <v>5</v>
      </c>
      <c r="I34" s="16">
        <v>112</v>
      </c>
      <c r="J34" s="16" t="s">
        <v>8</v>
      </c>
      <c r="K34" s="16" t="s">
        <v>11</v>
      </c>
      <c r="L34" s="16"/>
    </row>
    <row r="35" spans="1:12" x14ac:dyDescent="0.2">
      <c r="A35" s="16">
        <v>29</v>
      </c>
      <c r="B35" s="16">
        <v>111</v>
      </c>
      <c r="C35" s="3" t="s">
        <v>5</v>
      </c>
      <c r="D35" s="15">
        <v>113</v>
      </c>
      <c r="E35" s="3" t="s">
        <v>8</v>
      </c>
      <c r="F35" s="15" t="s">
        <v>11</v>
      </c>
      <c r="G35" s="16">
        <v>111</v>
      </c>
      <c r="H35" s="3" t="s">
        <v>5</v>
      </c>
      <c r="I35" s="16">
        <v>113</v>
      </c>
      <c r="J35" s="16" t="s">
        <v>8</v>
      </c>
      <c r="K35" s="16" t="s">
        <v>11</v>
      </c>
      <c r="L35" s="16"/>
    </row>
    <row r="36" spans="1:12" x14ac:dyDescent="0.2">
      <c r="A36" s="16">
        <v>30</v>
      </c>
      <c r="B36" s="16">
        <v>111</v>
      </c>
      <c r="C36" s="3" t="s">
        <v>5</v>
      </c>
      <c r="D36" s="15">
        <v>114</v>
      </c>
      <c r="E36" s="3" t="s">
        <v>8</v>
      </c>
      <c r="F36" s="15" t="s">
        <v>11</v>
      </c>
      <c r="G36" s="16">
        <v>111</v>
      </c>
      <c r="H36" s="3" t="s">
        <v>5</v>
      </c>
      <c r="I36" s="16">
        <v>114</v>
      </c>
      <c r="J36" s="16" t="s">
        <v>8</v>
      </c>
      <c r="K36" s="16" t="s">
        <v>11</v>
      </c>
      <c r="L36" s="16"/>
    </row>
    <row r="37" spans="1:12" x14ac:dyDescent="0.2">
      <c r="B37" s="16"/>
    </row>
  </sheetData>
  <mergeCells count="1">
    <mergeCell ref="A4:P4"/>
  </mergeCells>
  <printOptions horizontalCentered="1" gridLines="1"/>
  <pageMargins left="0" right="0" top="0" bottom="0" header="0" footer="0"/>
  <pageSetup paperSize="9" scale="74" fitToHeight="3" orientation="landscape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>
      <selection sqref="A1:E3"/>
    </sheetView>
  </sheetViews>
  <sheetFormatPr defaultRowHeight="15" x14ac:dyDescent="0.25"/>
  <cols>
    <col min="1" max="1" width="13.140625" bestFit="1" customWidth="1"/>
    <col min="2" max="2" width="5" bestFit="1" customWidth="1"/>
    <col min="3" max="3" width="23.28515625" bestFit="1" customWidth="1"/>
    <col min="4" max="4" width="5" bestFit="1" customWidth="1"/>
    <col min="5" max="5" width="9.85546875" bestFit="1" customWidth="1"/>
  </cols>
  <sheetData>
    <row r="1" spans="1:5" x14ac:dyDescent="0.25">
      <c r="A1" s="21" t="s">
        <v>47</v>
      </c>
      <c r="B1" s="6" t="s">
        <v>11</v>
      </c>
      <c r="C1" s="21" t="s">
        <v>121</v>
      </c>
      <c r="D1" s="13">
        <v>1960</v>
      </c>
      <c r="E1" s="92" t="s">
        <v>167</v>
      </c>
    </row>
    <row r="2" spans="1:5" x14ac:dyDescent="0.25">
      <c r="A2" s="21" t="s">
        <v>62</v>
      </c>
      <c r="B2" s="6" t="s">
        <v>11</v>
      </c>
      <c r="C2" s="21" t="s">
        <v>121</v>
      </c>
      <c r="D2" s="13">
        <v>1954</v>
      </c>
      <c r="E2" s="94" t="s">
        <v>168</v>
      </c>
    </row>
    <row r="3" spans="1:5" x14ac:dyDescent="0.25">
      <c r="A3" s="21" t="s">
        <v>63</v>
      </c>
      <c r="B3" s="6" t="s">
        <v>87</v>
      </c>
      <c r="C3" s="21" t="s">
        <v>174</v>
      </c>
      <c r="D3" s="13">
        <v>1964</v>
      </c>
      <c r="E3" s="94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showGridLines="0" view="pageBreakPreview" topLeftCell="A10" zoomScale="55" zoomScaleNormal="70" zoomScaleSheetLayoutView="55" zoomScalePageLayoutView="40" workbookViewId="0">
      <selection activeCell="J19" sqref="J19"/>
    </sheetView>
  </sheetViews>
  <sheetFormatPr defaultColWidth="9.140625" defaultRowHeight="12.75" x14ac:dyDescent="0.2"/>
  <cols>
    <col min="1" max="1" width="8.85546875" style="2" customWidth="1"/>
    <col min="2" max="2" width="9" style="2" customWidth="1"/>
    <col min="3" max="3" width="11.42578125" style="2" customWidth="1"/>
    <col min="4" max="4" width="48.28515625" style="2" bestFit="1" customWidth="1"/>
    <col min="5" max="5" width="50.5703125" style="2" bestFit="1" customWidth="1"/>
    <col min="6" max="6" width="8.28515625" style="16" bestFit="1" customWidth="1"/>
    <col min="7" max="7" width="11.5703125" style="2" customWidth="1"/>
    <col min="8" max="8" width="33.42578125" style="2" bestFit="1" customWidth="1"/>
    <col min="9" max="9" width="59" style="1" bestFit="1" customWidth="1"/>
    <col min="10" max="10" width="10" style="16" customWidth="1"/>
    <col min="11" max="11" width="12.85546875" style="2" bestFit="1" customWidth="1"/>
    <col min="12" max="12" width="8.85546875" style="2" customWidth="1"/>
    <col min="13" max="13" width="15.42578125" style="16" bestFit="1" customWidth="1"/>
    <col min="14" max="16384" width="9.140625" style="2"/>
  </cols>
  <sheetData>
    <row r="1" spans="1:19" s="1" customFormat="1" ht="65.25" customHeight="1" x14ac:dyDescent="0.2">
      <c r="D1" s="2"/>
      <c r="E1" s="2"/>
      <c r="F1" s="16"/>
      <c r="H1" s="2"/>
      <c r="J1" s="16"/>
      <c r="M1" s="16"/>
    </row>
    <row r="2" spans="1:19" ht="88.5" customHeight="1" x14ac:dyDescent="0.2"/>
    <row r="3" spans="1:19" ht="60.75" customHeight="1" x14ac:dyDescent="0.2">
      <c r="A3" s="272" t="s">
        <v>177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18"/>
      <c r="O3" s="18"/>
      <c r="P3" s="18"/>
      <c r="Q3" s="18"/>
      <c r="R3" s="18"/>
      <c r="S3" s="18"/>
    </row>
    <row r="4" spans="1:19" s="215" customFormat="1" ht="35.1" customHeight="1" x14ac:dyDescent="0.3">
      <c r="A4" s="59" t="s">
        <v>40</v>
      </c>
      <c r="B4" s="59" t="s">
        <v>198</v>
      </c>
      <c r="C4" s="59" t="s">
        <v>41</v>
      </c>
      <c r="D4" s="222" t="s">
        <v>126</v>
      </c>
      <c r="E4" s="222" t="s">
        <v>35</v>
      </c>
      <c r="F4" s="59" t="s">
        <v>4</v>
      </c>
      <c r="G4" s="59" t="s">
        <v>41</v>
      </c>
      <c r="H4" s="222" t="s">
        <v>127</v>
      </c>
      <c r="I4" s="223" t="s">
        <v>35</v>
      </c>
      <c r="J4" s="59" t="s">
        <v>4</v>
      </c>
      <c r="K4" s="59" t="s">
        <v>36</v>
      </c>
      <c r="L4" s="59" t="s">
        <v>146</v>
      </c>
      <c r="M4" s="59" t="s">
        <v>37</v>
      </c>
      <c r="N4" s="224"/>
      <c r="O4" s="224"/>
      <c r="P4" s="224"/>
      <c r="Q4" s="224"/>
      <c r="R4" s="224"/>
      <c r="S4" s="224"/>
    </row>
    <row r="5" spans="1:19" s="215" customFormat="1" ht="35.1" customHeight="1" x14ac:dyDescent="0.3">
      <c r="A5" s="225">
        <v>1</v>
      </c>
      <c r="B5" s="147">
        <v>1</v>
      </c>
      <c r="C5" s="226" t="str">
        <f>VLOOKUP($A5,Anagrafica!$A$6:$AF$353,3,0)</f>
        <v>1G</v>
      </c>
      <c r="D5" s="149" t="str">
        <f>VLOOKUP($A5,Anagrafica!$A$6:$AF$353,4,0)</f>
        <v>Papi Alessio</v>
      </c>
      <c r="E5" s="149" t="str">
        <f>VLOOKUP($A5,Anagrafica!$A$6:$AF$353,6,0)</f>
        <v>A.s.d. Team Falaschi</v>
      </c>
      <c r="F5" s="145" t="str">
        <f>VLOOKUP($A5,Anagrafica!$A$6:$AF$353,5,0)</f>
        <v>Uisp</v>
      </c>
      <c r="G5" s="226" t="str">
        <f>VLOOKUP($A5,Anagrafica!$A$6:$AF$353,16,0)</f>
        <v>1R</v>
      </c>
      <c r="H5" s="149" t="str">
        <f>VLOOKUP($A5,Anagrafica!$A$6:$AF$353,17,0)</f>
        <v>Bianchi davide</v>
      </c>
      <c r="I5" s="146" t="str">
        <f>VLOOKUP($A5,Anagrafica!$A$6:$AF$353,19,0)</f>
        <v>A.s.d. Team Falaschi</v>
      </c>
      <c r="J5" s="145" t="str">
        <f>VLOOKUP($A5,Anagrafica!$A$6:$AF$353,18,0)</f>
        <v>Uisp</v>
      </c>
      <c r="K5" s="226" t="str">
        <f>VLOOKUP($A5,Anagrafica!$A$6:$AF$353,31,0)</f>
        <v>F1</v>
      </c>
      <c r="L5" s="145" t="str">
        <f>VLOOKUP($A5,Anagrafica!$A$6:$AF$353,28,0)</f>
        <v>BDC</v>
      </c>
      <c r="M5" s="148">
        <v>0.375</v>
      </c>
      <c r="N5" s="224"/>
    </row>
    <row r="6" spans="1:19" s="215" customFormat="1" ht="35.1" customHeight="1" x14ac:dyDescent="0.3">
      <c r="A6" s="225">
        <v>2</v>
      </c>
      <c r="B6" s="147">
        <v>2</v>
      </c>
      <c r="C6" s="226" t="str">
        <f>VLOOKUP($A6,Anagrafica!$A$6:$AF$353,3,0)</f>
        <v>2G</v>
      </c>
      <c r="D6" s="149" t="str">
        <f>VLOOKUP($A6,Anagrafica!$A$6:$AF$353,4,0)</f>
        <v>Cotroneo Daniele</v>
      </c>
      <c r="E6" s="149" t="str">
        <f>VLOOKUP($A6,Anagrafica!$A$6:$AF$353,6,0)</f>
        <v>A.s.d. Team Falaschi</v>
      </c>
      <c r="F6" s="145" t="str">
        <f>VLOOKUP($A6,Anagrafica!$A$6:$AF$353,5,0)</f>
        <v>Uisp</v>
      </c>
      <c r="G6" s="226" t="str">
        <f>VLOOKUP($A6,Anagrafica!$A$6:$AF$353,16,0)</f>
        <v>2R</v>
      </c>
      <c r="H6" s="149" t="str">
        <f>VLOOKUP($A6,Anagrafica!$A$6:$AF$353,17,0)</f>
        <v>De Santis Adrien</v>
      </c>
      <c r="I6" s="146" t="str">
        <f>VLOOKUP($A6,Anagrafica!$A$6:$AF$353,19,0)</f>
        <v>A.s.d. Team Falaschi</v>
      </c>
      <c r="J6" s="145" t="str">
        <f>VLOOKUP($A6,Anagrafica!$A$6:$AF$353,18,0)</f>
        <v>Uisp</v>
      </c>
      <c r="K6" s="226" t="str">
        <f>VLOOKUP($A6,Anagrafica!$A$6:$AF$353,31,0)</f>
        <v>F1</v>
      </c>
      <c r="L6" s="145" t="str">
        <f>VLOOKUP($A6,Anagrafica!$A$6:$AF$353,28,0)</f>
        <v>BDC</v>
      </c>
      <c r="M6" s="148">
        <v>0.37708333333333333</v>
      </c>
      <c r="N6" s="224"/>
    </row>
    <row r="7" spans="1:19" s="215" customFormat="1" ht="35.1" customHeight="1" thickBot="1" x14ac:dyDescent="0.35">
      <c r="A7" s="227">
        <v>3</v>
      </c>
      <c r="B7" s="228">
        <v>3</v>
      </c>
      <c r="C7" s="229" t="str">
        <f>VLOOKUP($A7,Anagrafica!$A$6:$AF$353,3,0)</f>
        <v>3G</v>
      </c>
      <c r="D7" s="230" t="str">
        <f>VLOOKUP($A7,Anagrafica!$A$6:$AF$353,4,0)</f>
        <v>Cipolletta Francesco</v>
      </c>
      <c r="E7" s="230" t="str">
        <f>VLOOKUP($A7,Anagrafica!$A$6:$AF$353,6,0)</f>
        <v>Promotech mg k vis</v>
      </c>
      <c r="F7" s="231" t="str">
        <f>VLOOKUP($A7,Anagrafica!$A$6:$AF$353,5,0)</f>
        <v>Fci</v>
      </c>
      <c r="G7" s="229" t="str">
        <f>VLOOKUP($A7,Anagrafica!$A$6:$AF$353,16,0)</f>
        <v>3R</v>
      </c>
      <c r="H7" s="230" t="str">
        <f>VLOOKUP($A7,Anagrafica!$A$6:$AF$353,17,0)</f>
        <v>Demiri Mikel</v>
      </c>
      <c r="I7" s="232" t="str">
        <f>VLOOKUP($A7,Anagrafica!$A$6:$AF$353,19,0)</f>
        <v>Promotech mg kvis</v>
      </c>
      <c r="J7" s="231" t="str">
        <f>VLOOKUP($A7,Anagrafica!$A$6:$AF$353,18,0)</f>
        <v>Fci</v>
      </c>
      <c r="K7" s="229" t="str">
        <f>VLOOKUP($A7,Anagrafica!$A$6:$AF$353,31,0)</f>
        <v>F1</v>
      </c>
      <c r="L7" s="231" t="str">
        <f>VLOOKUP($A7,Anagrafica!$A$6:$AF$353,28,0)</f>
        <v>TT</v>
      </c>
      <c r="M7" s="233">
        <v>0.37916666666666665</v>
      </c>
      <c r="N7" s="224"/>
    </row>
    <row r="8" spans="1:19" s="215" customFormat="1" ht="35.1" customHeight="1" x14ac:dyDescent="0.3">
      <c r="A8" s="234">
        <v>4</v>
      </c>
      <c r="B8" s="235">
        <v>4</v>
      </c>
      <c r="C8" s="236" t="str">
        <f>VLOOKUP($A8,Anagrafica!$A$6:$AF$353,3,0)</f>
        <v>4G</v>
      </c>
      <c r="D8" s="237" t="str">
        <f>VLOOKUP($A8,Anagrafica!$A$6:$AF$353,4,0)</f>
        <v>Fallavena Valerio</v>
      </c>
      <c r="E8" s="237" t="str">
        <f>VLOOKUP($A8,Anagrafica!$A$6:$AF$353,6,0)</f>
        <v>Team VF Group</v>
      </c>
      <c r="F8" s="238" t="str">
        <f>VLOOKUP($A8,Anagrafica!$A$6:$AF$353,5,0)</f>
        <v>Uisp</v>
      </c>
      <c r="G8" s="236" t="str">
        <f>VLOOKUP($A8,Anagrafica!$A$6:$AF$353,16,0)</f>
        <v>4R</v>
      </c>
      <c r="H8" s="237" t="str">
        <f>VLOOKUP($A8,Anagrafica!$A$6:$AF$353,17,0)</f>
        <v>Fucone Davide</v>
      </c>
      <c r="I8" s="239" t="str">
        <f>VLOOKUP($A8,Anagrafica!$A$6:$AF$353,19,0)</f>
        <v>Team Mentecorpo Cicli Drigani</v>
      </c>
      <c r="J8" s="238" t="str">
        <f>VLOOKUP($A8,Anagrafica!$A$6:$AF$353,18,0)</f>
        <v>Fci</v>
      </c>
      <c r="K8" s="236" t="str">
        <f>VLOOKUP($A8,Anagrafica!$A$6:$AF$353,31,0)</f>
        <v>F2</v>
      </c>
      <c r="L8" s="238" t="str">
        <f>VLOOKUP($A8,Anagrafica!$A$6:$AF$353,28,0)</f>
        <v>TT</v>
      </c>
      <c r="M8" s="240">
        <v>0.38124999999999998</v>
      </c>
      <c r="N8" s="224"/>
    </row>
    <row r="9" spans="1:19" s="215" customFormat="1" ht="35.1" customHeight="1" x14ac:dyDescent="0.3">
      <c r="A9" s="225">
        <v>5</v>
      </c>
      <c r="B9" s="147">
        <v>5</v>
      </c>
      <c r="C9" s="226" t="str">
        <f>VLOOKUP($A9,Anagrafica!$A$6:$AF$353,3,0)</f>
        <v>5G</v>
      </c>
      <c r="D9" s="149" t="str">
        <f>VLOOKUP($A9,Anagrafica!$A$6:$AF$353,4,0)</f>
        <v>Rumsas Raimondas</v>
      </c>
      <c r="E9" s="149" t="str">
        <f>VLOOKUP($A9,Anagrafica!$A$6:$AF$353,6,0)</f>
        <v>A.s.d. Team Falaschi</v>
      </c>
      <c r="F9" s="145" t="str">
        <f>VLOOKUP($A9,Anagrafica!$A$6:$AF$353,5,0)</f>
        <v>Uisp</v>
      </c>
      <c r="G9" s="226" t="str">
        <f>VLOOKUP($A9,Anagrafica!$A$6:$AF$353,16,0)</f>
        <v>5R</v>
      </c>
      <c r="H9" s="149" t="str">
        <f>VLOOKUP($A9,Anagrafica!$A$6:$AF$353,17,0)</f>
        <v>Giusti Daniele</v>
      </c>
      <c r="I9" s="146" t="str">
        <f>VLOOKUP($A9,Anagrafica!$A$6:$AF$353,19,0)</f>
        <v>Cicloteam San Ginese</v>
      </c>
      <c r="J9" s="145" t="str">
        <f>VLOOKUP($A9,Anagrafica!$A$6:$AF$353,18,0)</f>
        <v>Uisp</v>
      </c>
      <c r="K9" s="226" t="str">
        <f>VLOOKUP($A9,Anagrafica!$A$6:$AF$353,31,0)</f>
        <v>F2</v>
      </c>
      <c r="L9" s="145" t="str">
        <f>VLOOKUP($A9,Anagrafica!$A$6:$AF$353,28,0)</f>
        <v>TT</v>
      </c>
      <c r="M9" s="148">
        <v>0.3833333333333333</v>
      </c>
      <c r="N9" s="224"/>
    </row>
    <row r="10" spans="1:19" s="215" customFormat="1" ht="35.1" customHeight="1" x14ac:dyDescent="0.3">
      <c r="A10" s="225">
        <v>6</v>
      </c>
      <c r="B10" s="147">
        <v>6</v>
      </c>
      <c r="C10" s="226" t="str">
        <f>VLOOKUP($A10,Anagrafica!$A$6:$AF$353,3,0)</f>
        <v>6G</v>
      </c>
      <c r="D10" s="149" t="str">
        <f>VLOOKUP($A10,Anagrafica!$A$6:$AF$353,4,0)</f>
        <v>Serafini Valerio</v>
      </c>
      <c r="E10" s="149" t="str">
        <f>VLOOKUP($A10,Anagrafica!$A$6:$AF$353,6,0)</f>
        <v>A.s.d. Star Bike</v>
      </c>
      <c r="F10" s="145" t="str">
        <f>VLOOKUP($A10,Anagrafica!$A$6:$AF$353,5,0)</f>
        <v>Uisp</v>
      </c>
      <c r="G10" s="226" t="str">
        <f>VLOOKUP($A10,Anagrafica!$A$6:$AF$353,16,0)</f>
        <v>6R</v>
      </c>
      <c r="H10" s="149" t="str">
        <f>VLOOKUP($A10,Anagrafica!$A$6:$AF$353,17,0)</f>
        <v>Pulina Davide</v>
      </c>
      <c r="I10" s="146" t="str">
        <f>VLOOKUP($A10,Anagrafica!$A$6:$AF$353,19,0)</f>
        <v>A.s.d. Star Bike</v>
      </c>
      <c r="J10" s="145" t="str">
        <f>VLOOKUP($A10,Anagrafica!$A$6:$AF$353,18,0)</f>
        <v>Uisp</v>
      </c>
      <c r="K10" s="226" t="str">
        <f>VLOOKUP($A10,Anagrafica!$A$6:$AF$353,31,0)</f>
        <v>F2</v>
      </c>
      <c r="L10" s="145" t="str">
        <f>VLOOKUP($A10,Anagrafica!$A$6:$AF$353,28,0)</f>
        <v>TT</v>
      </c>
      <c r="M10" s="148">
        <v>0.38541666666666663</v>
      </c>
      <c r="N10" s="224"/>
    </row>
    <row r="11" spans="1:19" s="215" customFormat="1" ht="35.1" customHeight="1" x14ac:dyDescent="0.3">
      <c r="A11" s="225">
        <v>7</v>
      </c>
      <c r="B11" s="147">
        <v>7</v>
      </c>
      <c r="C11" s="226" t="str">
        <f>VLOOKUP($A11,Anagrafica!$A$6:$AF$353,3,0)</f>
        <v>7G</v>
      </c>
      <c r="D11" s="149" t="str">
        <f>VLOOKUP($A11,Anagrafica!$A$6:$AF$353,4,0)</f>
        <v>PignoneDavide</v>
      </c>
      <c r="E11" s="149" t="str">
        <f>VLOOKUP($A11,Anagrafica!$A$6:$AF$353,6,0)</f>
        <v xml:space="preserve">Team Bike Pancalieri </v>
      </c>
      <c r="F11" s="145" t="str">
        <f>VLOOKUP($A11,Anagrafica!$A$6:$AF$353,5,0)</f>
        <v>Acsi</v>
      </c>
      <c r="G11" s="226" t="str">
        <f>VLOOKUP($A11,Anagrafica!$A$6:$AF$353,16,0)</f>
        <v>7R</v>
      </c>
      <c r="H11" s="149" t="str">
        <f>VLOOKUP($A11,Anagrafica!$A$6:$AF$353,17,0)</f>
        <v>Ivan Peter Dell'Eva</v>
      </c>
      <c r="I11" s="146" t="str">
        <f>VLOOKUP($A11,Anagrafica!$A$6:$AF$353,19,0)</f>
        <v xml:space="preserve">A.s.d Team Executive </v>
      </c>
      <c r="J11" s="145" t="str">
        <f>VLOOKUP($A11,Anagrafica!$A$6:$AF$353,18,0)</f>
        <v>Acsi</v>
      </c>
      <c r="K11" s="226" t="str">
        <f>VLOOKUP($A11,Anagrafica!$A$6:$AF$353,31,0)</f>
        <v>F2</v>
      </c>
      <c r="L11" s="145" t="str">
        <f>VLOOKUP($A11,Anagrafica!$A$6:$AF$353,28,0)</f>
        <v>TT</v>
      </c>
      <c r="M11" s="148">
        <v>0.39930555555555552</v>
      </c>
      <c r="N11" s="224"/>
    </row>
    <row r="12" spans="1:19" s="215" customFormat="1" ht="35.1" customHeight="1" x14ac:dyDescent="0.3">
      <c r="A12" s="225">
        <v>8</v>
      </c>
      <c r="B12" s="147">
        <v>8</v>
      </c>
      <c r="C12" s="226" t="str">
        <f>VLOOKUP($A12,Anagrafica!$A$6:$AF$353,3,0)</f>
        <v>8G</v>
      </c>
      <c r="D12" s="149" t="str">
        <f>VLOOKUP($A12,Anagrafica!$A$6:$AF$353,4,0)</f>
        <v xml:space="preserve">Grenzi Mauro </v>
      </c>
      <c r="E12" s="149" t="str">
        <f>VLOOKUP($A12,Anagrafica!$A$6:$AF$353,6,0)</f>
        <v xml:space="preserve">Team Hicary Factor </v>
      </c>
      <c r="F12" s="145" t="str">
        <f>VLOOKUP($A12,Anagrafica!$A$6:$AF$353,5,0)</f>
        <v>Acsi</v>
      </c>
      <c r="G12" s="226" t="str">
        <f>VLOOKUP($A12,Anagrafica!$A$6:$AF$353,16,0)</f>
        <v>8R</v>
      </c>
      <c r="H12" s="149" t="str">
        <f>VLOOKUP($A12,Anagrafica!$A$6:$AF$353,17,0)</f>
        <v xml:space="preserve">Serafini Massimiliano </v>
      </c>
      <c r="I12" s="146" t="str">
        <f>VLOOKUP($A12,Anagrafica!$A$6:$AF$353,19,0)</f>
        <v>Scs Bike Nonantola</v>
      </c>
      <c r="J12" s="145" t="str">
        <f>VLOOKUP($A12,Anagrafica!$A$6:$AF$353,18,0)</f>
        <v>Uisp</v>
      </c>
      <c r="K12" s="226" t="str">
        <f>VLOOKUP($A12,Anagrafica!$A$6:$AF$353,31,0)</f>
        <v>F2</v>
      </c>
      <c r="L12" s="145" t="str">
        <f>VLOOKUP($A12,Anagrafica!$A$6:$AF$353,28,0)</f>
        <v>TT</v>
      </c>
      <c r="M12" s="148">
        <v>0.40138888888888885</v>
      </c>
      <c r="N12" s="224"/>
    </row>
    <row r="13" spans="1:19" s="215" customFormat="1" ht="35.1" customHeight="1" x14ac:dyDescent="0.3">
      <c r="A13" s="225">
        <v>9</v>
      </c>
      <c r="B13" s="147">
        <v>9</v>
      </c>
      <c r="C13" s="226" t="str">
        <f>VLOOKUP($A13,Anagrafica!$A$6:$AF$353,3,0)</f>
        <v>9G</v>
      </c>
      <c r="D13" s="149" t="str">
        <f>VLOOKUP($A13,Anagrafica!$A$6:$AF$353,4,0)</f>
        <v xml:space="preserve">Trosino Franco </v>
      </c>
      <c r="E13" s="149" t="str">
        <f>VLOOKUP($A13,Anagrafica!$A$6:$AF$353,6,0)</f>
        <v xml:space="preserve">Bicisport Sanguinetti </v>
      </c>
      <c r="F13" s="145" t="str">
        <f>VLOOKUP($A13,Anagrafica!$A$6:$AF$353,5,0)</f>
        <v>Uisp</v>
      </c>
      <c r="G13" s="226" t="str">
        <f>VLOOKUP($A13,Anagrafica!$A$6:$AF$353,16,0)</f>
        <v>9R</v>
      </c>
      <c r="H13" s="149" t="str">
        <f>VLOOKUP($A13,Anagrafica!$A$6:$AF$353,17,0)</f>
        <v>Trosino Mirko</v>
      </c>
      <c r="I13" s="146" t="str">
        <f>VLOOKUP($A13,Anagrafica!$A$6:$AF$353,19,0)</f>
        <v xml:space="preserve">Bicisport Sanguinetti </v>
      </c>
      <c r="J13" s="145" t="str">
        <f>VLOOKUP($A13,Anagrafica!$A$6:$AF$353,18,0)</f>
        <v>Uisp</v>
      </c>
      <c r="K13" s="226" t="str">
        <f>VLOOKUP($A13,Anagrafica!$A$6:$AF$353,31,0)</f>
        <v>F2</v>
      </c>
      <c r="L13" s="145" t="str">
        <f>VLOOKUP($A13,Anagrafica!$A$6:$AF$353,28,0)</f>
        <v>BDC</v>
      </c>
      <c r="M13" s="148">
        <v>0.40347222222222218</v>
      </c>
      <c r="N13" s="224"/>
    </row>
    <row r="14" spans="1:19" s="215" customFormat="1" ht="35.1" customHeight="1" thickBot="1" x14ac:dyDescent="0.35">
      <c r="A14" s="227">
        <v>10</v>
      </c>
      <c r="B14" s="228">
        <v>10</v>
      </c>
      <c r="C14" s="229" t="str">
        <f>VLOOKUP($A14,Anagrafica!$A$6:$AF$353,3,0)</f>
        <v>10G</v>
      </c>
      <c r="D14" s="230" t="str">
        <f>VLOOKUP($A14,Anagrafica!$A$6:$AF$353,4,0)</f>
        <v>Saggini Gianluca</v>
      </c>
      <c r="E14" s="230" t="str">
        <f>VLOOKUP($A14,Anagrafica!$A$6:$AF$353,6,0)</f>
        <v>A.s.d. Star Bike</v>
      </c>
      <c r="F14" s="231" t="str">
        <f>VLOOKUP($A14,Anagrafica!$A$6:$AF$353,5,0)</f>
        <v>Uisp</v>
      </c>
      <c r="G14" s="229" t="str">
        <f>VLOOKUP($A14,Anagrafica!$A$6:$AF$353,16,0)</f>
        <v>10R</v>
      </c>
      <c r="H14" s="230" t="str">
        <f>VLOOKUP($A14,Anagrafica!$A$6:$AF$353,17,0)</f>
        <v>Vannelli Mose</v>
      </c>
      <c r="I14" s="232" t="str">
        <f>VLOOKUP($A14,Anagrafica!$A$6:$AF$353,19,0)</f>
        <v>A.s.d. Star Bike</v>
      </c>
      <c r="J14" s="231" t="str">
        <f>VLOOKUP($A14,Anagrafica!$A$6:$AF$353,18,0)</f>
        <v>Uisp</v>
      </c>
      <c r="K14" s="229" t="str">
        <f>VLOOKUP($A14,Anagrafica!$A$6:$AF$353,31,0)</f>
        <v>F2</v>
      </c>
      <c r="L14" s="231" t="str">
        <f>VLOOKUP($A14,Anagrafica!$A$6:$AF$353,28,0)</f>
        <v>BDC</v>
      </c>
      <c r="M14" s="233">
        <v>0.4055555555555555</v>
      </c>
      <c r="N14" s="224"/>
    </row>
    <row r="15" spans="1:19" s="215" customFormat="1" ht="35.1" customHeight="1" x14ac:dyDescent="0.3">
      <c r="A15" s="234">
        <v>11</v>
      </c>
      <c r="B15" s="235">
        <v>11</v>
      </c>
      <c r="C15" s="236" t="str">
        <f>VLOOKUP($A15,Anagrafica!$A$6:$AF$353,3,0)</f>
        <v>11G</v>
      </c>
      <c r="D15" s="237" t="str">
        <f>VLOOKUP($A15,Anagrafica!$A$6:$AF$353,4,0)</f>
        <v>Lopes Siera Paco Massimiliano</v>
      </c>
      <c r="E15" s="237" t="str">
        <f>VLOOKUP($A15,Anagrafica!$A$6:$AF$353,6,0)</f>
        <v>C.S. Croce Verde Viareggio a.s.d.</v>
      </c>
      <c r="F15" s="238" t="str">
        <f>VLOOKUP($A15,Anagrafica!$A$6:$AF$353,5,0)</f>
        <v>Uisp</v>
      </c>
      <c r="G15" s="236" t="str">
        <f>VLOOKUP($A15,Anagrafica!$A$6:$AF$353,16,0)</f>
        <v>11R</v>
      </c>
      <c r="H15" s="237" t="str">
        <f>VLOOKUP($A15,Anagrafica!$A$6:$AF$353,17,0)</f>
        <v>Calascioni Stefano</v>
      </c>
      <c r="I15" s="239" t="str">
        <f>VLOOKUP($A15,Anagrafica!$A$6:$AF$353,19,0)</f>
        <v>C.S. Croce Verde Viareggio a.s.d.</v>
      </c>
      <c r="J15" s="238" t="str">
        <f>VLOOKUP($A15,Anagrafica!$A$6:$AF$353,18,0)</f>
        <v>Uisp</v>
      </c>
      <c r="K15" s="236" t="str">
        <f>VLOOKUP($A15,Anagrafica!$A$6:$AF$353,31,0)</f>
        <v>F3</v>
      </c>
      <c r="L15" s="238" t="str">
        <f>VLOOKUP($A15,Anagrafica!$A$6:$AF$353,28,0)</f>
        <v>BDC</v>
      </c>
      <c r="M15" s="240">
        <v>0.40763888888888883</v>
      </c>
      <c r="N15" s="241"/>
    </row>
    <row r="16" spans="1:19" s="215" customFormat="1" ht="35.1" customHeight="1" x14ac:dyDescent="0.3">
      <c r="A16" s="225">
        <v>12</v>
      </c>
      <c r="B16" s="147">
        <v>12</v>
      </c>
      <c r="C16" s="226" t="str">
        <f>VLOOKUP($A16,Anagrafica!$A$6:$AF$353,3,0)</f>
        <v>12G</v>
      </c>
      <c r="D16" s="149" t="str">
        <f>VLOOKUP($A16,Anagrafica!$A$6:$AF$353,4,0)</f>
        <v xml:space="preserve">Massimo Turchi </v>
      </c>
      <c r="E16" s="149" t="str">
        <f>VLOOKUP($A16,Anagrafica!$A$6:$AF$353,6,0)</f>
        <v>La Belle Equipe</v>
      </c>
      <c r="F16" s="145" t="str">
        <f>VLOOKUP($A16,Anagrafica!$A$6:$AF$353,5,0)</f>
        <v>Uisp</v>
      </c>
      <c r="G16" s="226" t="str">
        <f>VLOOKUP($A16,Anagrafica!$A$6:$AF$353,16,0)</f>
        <v>12R</v>
      </c>
      <c r="H16" s="149" t="str">
        <f>VLOOKUP($A16,Anagrafica!$A$6:$AF$353,17,0)</f>
        <v>Carlotti Mauro</v>
      </c>
      <c r="I16" s="146" t="str">
        <f>VLOOKUP($A16,Anagrafica!$A$6:$AF$353,19,0)</f>
        <v>La Belle Equipe</v>
      </c>
      <c r="J16" s="145" t="str">
        <f>VLOOKUP($A16,Anagrafica!$A$6:$AF$353,18,0)</f>
        <v>Uisp</v>
      </c>
      <c r="K16" s="226" t="str">
        <f>VLOOKUP($A16,Anagrafica!$A$6:$AF$353,31,0)</f>
        <v>F3</v>
      </c>
      <c r="L16" s="145" t="str">
        <f>VLOOKUP($A16,Anagrafica!$A$6:$AF$353,28,0)</f>
        <v>TT</v>
      </c>
      <c r="M16" s="148">
        <v>0.40972222222222215</v>
      </c>
      <c r="N16" s="224"/>
    </row>
    <row r="17" spans="1:14" s="215" customFormat="1" ht="35.1" customHeight="1" x14ac:dyDescent="0.3">
      <c r="A17" s="225">
        <v>13</v>
      </c>
      <c r="B17" s="147">
        <v>13</v>
      </c>
      <c r="C17" s="226" t="str">
        <f>VLOOKUP($A17,Anagrafica!$A$6:$AF$353,3,0)</f>
        <v>13G</v>
      </c>
      <c r="D17" s="149" t="str">
        <f>VLOOKUP($A17,Anagrafica!$A$6:$AF$353,4,0)</f>
        <v>Freschi Alessio</v>
      </c>
      <c r="E17" s="149" t="str">
        <f>VLOOKUP($A17,Anagrafica!$A$6:$AF$353,6,0)</f>
        <v>G.S.Carli Salviano a.s.d.</v>
      </c>
      <c r="F17" s="145" t="str">
        <f>VLOOKUP($A17,Anagrafica!$A$6:$AF$353,5,0)</f>
        <v>Fci</v>
      </c>
      <c r="G17" s="226" t="str">
        <f>VLOOKUP($A17,Anagrafica!$A$6:$AF$353,16,0)</f>
        <v>13R</v>
      </c>
      <c r="H17" s="149" t="str">
        <f>VLOOKUP($A17,Anagrafica!$A$6:$AF$353,17,0)</f>
        <v>Freschi Alessandro</v>
      </c>
      <c r="I17" s="146" t="str">
        <f>VLOOKUP($A17,Anagrafica!$A$6:$AF$353,19,0)</f>
        <v>G.S.Carli Salviano a.s.d.</v>
      </c>
      <c r="J17" s="145" t="str">
        <f>VLOOKUP($A17,Anagrafica!$A$6:$AF$353,18,0)</f>
        <v>Fci</v>
      </c>
      <c r="K17" s="226" t="str">
        <f>VLOOKUP($A17,Anagrafica!$A$6:$AF$353,31,0)</f>
        <v>F3</v>
      </c>
      <c r="L17" s="145" t="str">
        <f>VLOOKUP($A17,Anagrafica!$A$6:$AF$353,28,0)</f>
        <v>TT</v>
      </c>
      <c r="M17" s="148">
        <v>0.42013888888888884</v>
      </c>
      <c r="N17" s="224"/>
    </row>
    <row r="18" spans="1:14" s="215" customFormat="1" ht="35.1" customHeight="1" x14ac:dyDescent="0.3">
      <c r="A18" s="225">
        <v>14</v>
      </c>
      <c r="B18" s="147">
        <v>14</v>
      </c>
      <c r="C18" s="226" t="str">
        <f>VLOOKUP($A18,Anagrafica!$A$6:$AF$353,3,0)</f>
        <v>14G</v>
      </c>
      <c r="D18" s="149" t="str">
        <f>VLOOKUP($A18,Anagrafica!$A$6:$AF$353,4,0)</f>
        <v xml:space="preserve">Guarini Gabriele </v>
      </c>
      <c r="E18" s="149" t="str">
        <f>VLOOKUP($A18,Anagrafica!$A$6:$AF$353,6,0)</f>
        <v>New mt bike</v>
      </c>
      <c r="F18" s="145" t="str">
        <f>VLOOKUP($A18,Anagrafica!$A$6:$AF$353,5,0)</f>
        <v>Uisp</v>
      </c>
      <c r="G18" s="226" t="str">
        <f>VLOOKUP($A18,Anagrafica!$A$6:$AF$353,16,0)</f>
        <v>14R</v>
      </c>
      <c r="H18" s="149" t="str">
        <f>VLOOKUP($A18,Anagrafica!$A$6:$AF$353,17,0)</f>
        <v>Lushin Eduard</v>
      </c>
      <c r="I18" s="146" t="str">
        <f>VLOOKUP($A18,Anagrafica!$A$6:$AF$353,19,0)</f>
        <v xml:space="preserve">Bicisport Sanguinetti </v>
      </c>
      <c r="J18" s="145" t="str">
        <f>VLOOKUP($A18,Anagrafica!$A$6:$AF$353,18,0)</f>
        <v>Uisp</v>
      </c>
      <c r="K18" s="226" t="str">
        <f>VLOOKUP($A18,Anagrafica!$A$6:$AF$353,31,0)</f>
        <v>F3</v>
      </c>
      <c r="L18" s="145" t="str">
        <f>VLOOKUP($A18,Anagrafica!$A$6:$AF$353,28,0)</f>
        <v>TT</v>
      </c>
      <c r="M18" s="148">
        <v>0.42222222222222217</v>
      </c>
      <c r="N18" s="224"/>
    </row>
    <row r="19" spans="1:14" s="215" customFormat="1" ht="35.1" customHeight="1" x14ac:dyDescent="0.3">
      <c r="A19" s="225">
        <v>15</v>
      </c>
      <c r="B19" s="147">
        <v>15</v>
      </c>
      <c r="C19" s="226" t="str">
        <f>VLOOKUP($A19,Anagrafica!$A$6:$AF$353,3,0)</f>
        <v>15G</v>
      </c>
      <c r="D19" s="149" t="str">
        <f>VLOOKUP($A19,Anagrafica!$A$6:$AF$353,4,0)</f>
        <v>Masiani Nicola</v>
      </c>
      <c r="E19" s="149" t="str">
        <f>VLOOKUP($A19,Anagrafica!$A$6:$AF$353,6,0)</f>
        <v>Tredici Racing Club</v>
      </c>
      <c r="F19" s="145" t="str">
        <f>VLOOKUP($A19,Anagrafica!$A$6:$AF$353,5,0)</f>
        <v>Uisp</v>
      </c>
      <c r="G19" s="226" t="str">
        <f>VLOOKUP($A19,Anagrafica!$A$6:$AF$353,16,0)</f>
        <v>15R</v>
      </c>
      <c r="H19" s="149" t="str">
        <f>VLOOKUP($A19,Anagrafica!$A$6:$AF$353,17,0)</f>
        <v>Maggini Alessandro</v>
      </c>
      <c r="I19" s="146" t="str">
        <f>VLOOKUP($A19,Anagrafica!$A$6:$AF$353,19,0)</f>
        <v>Tredici Racing Club</v>
      </c>
      <c r="J19" s="145" t="str">
        <f>VLOOKUP($A19,Anagrafica!$A$6:$AF$353,18,0)</f>
        <v>Uisp</v>
      </c>
      <c r="K19" s="226" t="str">
        <f>VLOOKUP($A19,Anagrafica!$A$6:$AF$353,31,0)</f>
        <v>F3</v>
      </c>
      <c r="L19" s="145" t="str">
        <f>VLOOKUP($A19,Anagrafica!$A$6:$AF$353,28,0)</f>
        <v>TT</v>
      </c>
      <c r="M19" s="148">
        <v>0.42430555555555549</v>
      </c>
      <c r="N19" s="224"/>
    </row>
    <row r="20" spans="1:14" s="215" customFormat="1" ht="35.1" customHeight="1" thickBot="1" x14ac:dyDescent="0.35">
      <c r="A20" s="227">
        <v>16</v>
      </c>
      <c r="B20" s="228">
        <v>16</v>
      </c>
      <c r="C20" s="229" t="str">
        <f>VLOOKUP($A20,Anagrafica!$A$6:$AF$353,3,0)</f>
        <v>16G</v>
      </c>
      <c r="D20" s="230" t="str">
        <f>VLOOKUP($A20,Anagrafica!$A$6:$AF$353,4,0)</f>
        <v>Tucci Massimo</v>
      </c>
      <c r="E20" s="230" t="str">
        <f>VLOOKUP($A20,Anagrafica!$A$6:$AF$353,6,0)</f>
        <v>Cicloteam San Ginese</v>
      </c>
      <c r="F20" s="231" t="str">
        <f>VLOOKUP($A20,Anagrafica!$A$6:$AF$353,5,0)</f>
        <v>Uisp</v>
      </c>
      <c r="G20" s="229" t="str">
        <f>VLOOKUP($A20,Anagrafica!$A$6:$AF$353,16,0)</f>
        <v>16R</v>
      </c>
      <c r="H20" s="230" t="str">
        <f>VLOOKUP($A20,Anagrafica!$A$6:$AF$353,17,0)</f>
        <v>Tucci Mauro</v>
      </c>
      <c r="I20" s="232" t="str">
        <f>VLOOKUP($A20,Anagrafica!$A$6:$AF$353,19,0)</f>
        <v>Cicloteam San Ginese</v>
      </c>
      <c r="J20" s="231" t="str">
        <f>VLOOKUP($A20,Anagrafica!$A$6:$AF$353,18,0)</f>
        <v>Uisp</v>
      </c>
      <c r="K20" s="229" t="str">
        <f>VLOOKUP($A20,Anagrafica!$A$6:$AF$353,31,0)</f>
        <v>F3</v>
      </c>
      <c r="L20" s="231" t="str">
        <f>VLOOKUP($A20,Anagrafica!$A$6:$AF$353,28,0)</f>
        <v>TT</v>
      </c>
      <c r="M20" s="233">
        <v>0.42638888888888882</v>
      </c>
      <c r="N20" s="224"/>
    </row>
    <row r="21" spans="1:14" s="215" customFormat="1" ht="35.1" customHeight="1" x14ac:dyDescent="0.3">
      <c r="A21" s="242">
        <v>17</v>
      </c>
      <c r="B21" s="243">
        <v>17</v>
      </c>
      <c r="C21" s="244" t="str">
        <f>VLOOKUP($A21,Anagrafica!$A$6:$AF$353,3,0)</f>
        <v>17G</v>
      </c>
      <c r="D21" s="245" t="str">
        <f>VLOOKUP($A21,Anagrafica!$A$6:$AF$353,4,0)</f>
        <v xml:space="preserve">Dalle Mura Attilio </v>
      </c>
      <c r="E21" s="245" t="str">
        <f>VLOOKUP($A21,Anagrafica!$A$6:$AF$353,6,0)</f>
        <v>Gs Quercia</v>
      </c>
      <c r="F21" s="246" t="str">
        <f>VLOOKUP($A21,Anagrafica!$A$6:$AF$353,5,0)</f>
        <v>Uisp</v>
      </c>
      <c r="G21" s="244" t="str">
        <f>VLOOKUP($A21,Anagrafica!$A$6:$AF$353,16,0)</f>
        <v>17R</v>
      </c>
      <c r="H21" s="245" t="str">
        <f>VLOOKUP($A21,Anagrafica!$A$6:$AF$353,17,0)</f>
        <v>Fondelli Daniele</v>
      </c>
      <c r="I21" s="247" t="str">
        <f>VLOOKUP($A21,Anagrafica!$A$6:$AF$353,19,0)</f>
        <v>Cicli Puccinelli</v>
      </c>
      <c r="J21" s="246" t="str">
        <f>VLOOKUP($A21,Anagrafica!$A$6:$AF$353,18,0)</f>
        <v>Uisp</v>
      </c>
      <c r="K21" s="244" t="str">
        <f>VLOOKUP($A21,Anagrafica!$A$6:$AF$353,31,0)</f>
        <v>F4</v>
      </c>
      <c r="L21" s="246" t="str">
        <f>VLOOKUP($A21,Anagrafica!$A$6:$AF$353,28,0)</f>
        <v>BDC</v>
      </c>
      <c r="M21" s="248">
        <v>0.4284722222222222</v>
      </c>
      <c r="N21" s="224"/>
    </row>
    <row r="22" spans="1:14" s="215" customFormat="1" ht="35.1" customHeight="1" thickBot="1" x14ac:dyDescent="0.35">
      <c r="A22" s="227">
        <v>18</v>
      </c>
      <c r="B22" s="228">
        <v>18</v>
      </c>
      <c r="C22" s="229" t="str">
        <f>VLOOKUP($A22,Anagrafica!$A$6:$AF$353,3,0)</f>
        <v>18G</v>
      </c>
      <c r="D22" s="230" t="str">
        <f>VLOOKUP($A22,Anagrafica!$A$6:$AF$353,4,0)</f>
        <v>Greco Stefano</v>
      </c>
      <c r="E22" s="230" t="str">
        <f>VLOOKUP($A22,Anagrafica!$A$6:$AF$353,6,0)</f>
        <v>Gruppo Crosa Bike</v>
      </c>
      <c r="F22" s="231" t="str">
        <f>VLOOKUP($A22,Anagrafica!$A$6:$AF$353,5,0)</f>
        <v>Uisp</v>
      </c>
      <c r="G22" s="229" t="str">
        <f>VLOOKUP($A22,Anagrafica!$A$6:$AF$353,16,0)</f>
        <v>18R</v>
      </c>
      <c r="H22" s="230" t="str">
        <f>VLOOKUP($A22,Anagrafica!$A$6:$AF$353,17,0)</f>
        <v>Oliviero Lorenzi</v>
      </c>
      <c r="I22" s="232" t="str">
        <f>VLOOKUP($A22,Anagrafica!$A$6:$AF$353,19,0)</f>
        <v>Gruppo Crosa Bike</v>
      </c>
      <c r="J22" s="231" t="str">
        <f>VLOOKUP($A22,Anagrafica!$A$6:$AF$353,18,0)</f>
        <v>Uisp</v>
      </c>
      <c r="K22" s="229" t="str">
        <f>VLOOKUP($A22,Anagrafica!$A$6:$AF$353,31,0)</f>
        <v>F4</v>
      </c>
      <c r="L22" s="231" t="str">
        <f>VLOOKUP($A22,Anagrafica!$A$6:$AF$353,28,0)</f>
        <v>TT</v>
      </c>
      <c r="M22" s="233">
        <v>0.43055555555555558</v>
      </c>
      <c r="N22" s="241"/>
    </row>
    <row r="23" spans="1:14" s="215" customFormat="1" ht="35.1" customHeight="1" x14ac:dyDescent="0.3">
      <c r="A23" s="234">
        <v>19</v>
      </c>
      <c r="B23" s="235">
        <v>19</v>
      </c>
      <c r="C23" s="236" t="str">
        <f>VLOOKUP($A23,Anagrafica!$A$6:$AF$353,3,0)</f>
        <v>19G</v>
      </c>
      <c r="D23" s="237" t="str">
        <f>VLOOKUP($A23,Anagrafica!$A$6:$AF$353,4,0)</f>
        <v>Banti Francesco</v>
      </c>
      <c r="E23" s="237" t="str">
        <f>VLOOKUP($A23,Anagrafica!$A$6:$AF$353,6,0)</f>
        <v>Team Zerosei</v>
      </c>
      <c r="F23" s="238" t="str">
        <f>VLOOKUP($A23,Anagrafica!$A$6:$AF$353,5,0)</f>
        <v>Uisp</v>
      </c>
      <c r="G23" s="236" t="str">
        <f>VLOOKUP($A23,Anagrafica!$A$6:$AF$353,16,0)</f>
        <v>19R</v>
      </c>
      <c r="H23" s="237" t="str">
        <f>VLOOKUP($A23,Anagrafica!$A$6:$AF$353,17,0)</f>
        <v>Sichi Kelly</v>
      </c>
      <c r="I23" s="239" t="str">
        <f>VLOOKUP($A23,Anagrafica!$A$6:$AF$353,19,0)</f>
        <v>Team Zerosei</v>
      </c>
      <c r="J23" s="238" t="str">
        <f>VLOOKUP($A23,Anagrafica!$A$6:$AF$353,18,0)</f>
        <v>Uisp</v>
      </c>
      <c r="K23" s="236" t="str">
        <f>VLOOKUP($A23,Anagrafica!$A$6:$AF$353,31,0)</f>
        <v>Lei &amp; Lui</v>
      </c>
      <c r="L23" s="238" t="str">
        <f>VLOOKUP($A23,Anagrafica!$A$6:$AF$353,28,0)</f>
        <v>TT</v>
      </c>
      <c r="M23" s="240">
        <v>0.43958333333333327</v>
      </c>
      <c r="N23" s="224"/>
    </row>
    <row r="24" spans="1:14" s="215" customFormat="1" ht="35.1" customHeight="1" x14ac:dyDescent="0.3">
      <c r="A24" s="225">
        <v>20</v>
      </c>
      <c r="B24" s="147">
        <v>20</v>
      </c>
      <c r="C24" s="226" t="str">
        <f>VLOOKUP($A24,Anagrafica!$A$6:$AF$353,3,0)</f>
        <v>20G</v>
      </c>
      <c r="D24" s="149" t="str">
        <f>VLOOKUP($A24,Anagrafica!$A$6:$AF$353,4,0)</f>
        <v>Ruggeri Federica</v>
      </c>
      <c r="E24" s="149" t="str">
        <f>VLOOKUP($A24,Anagrafica!$A$6:$AF$353,6,0)</f>
        <v>A.s.d. G.S. Sportissimo</v>
      </c>
      <c r="F24" s="145" t="str">
        <f>VLOOKUP($A24,Anagrafica!$A$6:$AF$353,5,0)</f>
        <v>Acsi</v>
      </c>
      <c r="G24" s="226" t="str">
        <f>VLOOKUP($A24,Anagrafica!$A$6:$AF$353,16,0)</f>
        <v>20R</v>
      </c>
      <c r="H24" s="149" t="str">
        <f>VLOOKUP($A24,Anagrafica!$A$6:$AF$353,17,0)</f>
        <v>Mai Maurizio</v>
      </c>
      <c r="I24" s="146" t="str">
        <f>VLOOKUP($A24,Anagrafica!$A$6:$AF$353,19,0)</f>
        <v>Ssd Team Stecchetti-Jollywear s.r.l.</v>
      </c>
      <c r="J24" s="145" t="str">
        <f>VLOOKUP($A24,Anagrafica!$A$6:$AF$353,18,0)</f>
        <v>Acsi</v>
      </c>
      <c r="K24" s="226" t="str">
        <f>VLOOKUP($A24,Anagrafica!$A$6:$AF$353,31,0)</f>
        <v>Lei &amp; Lui</v>
      </c>
      <c r="L24" s="145" t="str">
        <f>VLOOKUP($A24,Anagrafica!$A$6:$AF$353,28,0)</f>
        <v>TT</v>
      </c>
      <c r="M24" s="148">
        <v>0.4416666666666666</v>
      </c>
      <c r="N24" s="224"/>
    </row>
    <row r="25" spans="1:14" s="215" customFormat="1" ht="35.1" customHeight="1" x14ac:dyDescent="0.3">
      <c r="A25" s="225">
        <v>21</v>
      </c>
      <c r="B25" s="147">
        <v>21</v>
      </c>
      <c r="C25" s="226" t="str">
        <f>VLOOKUP($A25,Anagrafica!$A$6:$AF$353,3,0)</f>
        <v>21G</v>
      </c>
      <c r="D25" s="149" t="str">
        <f>VLOOKUP($A25,Anagrafica!$A$6:$AF$353,4,0)</f>
        <v>Mancini Franco</v>
      </c>
      <c r="E25" s="149" t="str">
        <f>VLOOKUP($A25,Anagrafica!$A$6:$AF$353,6,0)</f>
        <v>A.s.d. MBM</v>
      </c>
      <c r="F25" s="145" t="str">
        <f>VLOOKUP($A25,Anagrafica!$A$6:$AF$353,5,0)</f>
        <v>Acsi</v>
      </c>
      <c r="G25" s="226" t="str">
        <f>VLOOKUP($A25,Anagrafica!$A$6:$AF$353,16,0)</f>
        <v>21R</v>
      </c>
      <c r="H25" s="149" t="str">
        <f>VLOOKUP($A25,Anagrafica!$A$6:$AF$353,17,0)</f>
        <v>Mancini Carmen</v>
      </c>
      <c r="I25" s="146" t="str">
        <f>VLOOKUP($A25,Anagrafica!$A$6:$AF$353,19,0)</f>
        <v>A.s.d. MBM</v>
      </c>
      <c r="J25" s="145" t="str">
        <f>VLOOKUP($A25,Anagrafica!$A$6:$AF$353,18,0)</f>
        <v>Acsi</v>
      </c>
      <c r="K25" s="226" t="str">
        <f>VLOOKUP($A25,Anagrafica!$A$6:$AF$353,31,0)</f>
        <v>Lei &amp; Lui</v>
      </c>
      <c r="L25" s="145" t="str">
        <f>VLOOKUP($A25,Anagrafica!$A$6:$AF$353,28,0)</f>
        <v>BDC</v>
      </c>
      <c r="M25" s="148">
        <v>0.44374999999999992</v>
      </c>
      <c r="N25" s="224"/>
    </row>
    <row r="26" spans="1:14" s="215" customFormat="1" ht="35.1" customHeight="1" x14ac:dyDescent="0.3">
      <c r="A26" s="225">
        <v>22</v>
      </c>
      <c r="B26" s="147">
        <v>22</v>
      </c>
      <c r="C26" s="226" t="str">
        <f>VLOOKUP($A26,Anagrafica!$A$6:$AF$353,3,0)</f>
        <v>22G</v>
      </c>
      <c r="D26" s="149" t="str">
        <f>VLOOKUP($A26,Anagrafica!$A$6:$AF$353,4,0)</f>
        <v>Rosati Ilaria</v>
      </c>
      <c r="E26" s="149" t="str">
        <f>VLOOKUP($A26,Anagrafica!$A$6:$AF$353,6,0)</f>
        <v>Cicloteam San Ginese</v>
      </c>
      <c r="F26" s="145" t="str">
        <f>VLOOKUP($A26,Anagrafica!$A$6:$AF$353,5,0)</f>
        <v>Uisp</v>
      </c>
      <c r="G26" s="226" t="str">
        <f>VLOOKUP($A26,Anagrafica!$A$6:$AF$353,16,0)</f>
        <v>22R</v>
      </c>
      <c r="H26" s="149" t="str">
        <f>VLOOKUP($A26,Anagrafica!$A$6:$AF$353,17,0)</f>
        <v>Grillo Luigi Loris</v>
      </c>
      <c r="I26" s="146" t="str">
        <f>VLOOKUP($A26,Anagrafica!$A$6:$AF$353,19,0)</f>
        <v>Mugello Toscana Bike a.s.d.</v>
      </c>
      <c r="J26" s="145" t="str">
        <f>VLOOKUP($A26,Anagrafica!$A$6:$AF$353,18,0)</f>
        <v>Uisp</v>
      </c>
      <c r="K26" s="226" t="str">
        <f>VLOOKUP($A26,Anagrafica!$A$6:$AF$353,31,0)</f>
        <v>Lei &amp; Lui</v>
      </c>
      <c r="L26" s="145" t="str">
        <f>VLOOKUP($A26,Anagrafica!$A$6:$AF$353,28,0)</f>
        <v>BDC</v>
      </c>
      <c r="M26" s="148">
        <v>0.44583333333333325</v>
      </c>
      <c r="N26" s="224"/>
    </row>
    <row r="27" spans="1:14" s="215" customFormat="1" ht="35.1" customHeight="1" x14ac:dyDescent="0.3">
      <c r="A27" s="225">
        <v>23</v>
      </c>
      <c r="B27" s="147">
        <v>23</v>
      </c>
      <c r="C27" s="226" t="str">
        <f>VLOOKUP($A27,Anagrafica!$A$6:$AF$353,3,0)</f>
        <v>23G</v>
      </c>
      <c r="D27" s="149" t="str">
        <f>VLOOKUP($A27,Anagrafica!$A$6:$AF$353,4,0)</f>
        <v>Fallavena Valerio</v>
      </c>
      <c r="E27" s="149" t="str">
        <f>VLOOKUP($A27,Anagrafica!$A$6:$AF$353,6,0)</f>
        <v>Team VF Group</v>
      </c>
      <c r="F27" s="145" t="str">
        <f>VLOOKUP($A27,Anagrafica!$A$6:$AF$353,5,0)</f>
        <v>Uisp</v>
      </c>
      <c r="G27" s="226" t="str">
        <f>VLOOKUP($A27,Anagrafica!$A$6:$AF$353,16,0)</f>
        <v>23R</v>
      </c>
      <c r="H27" s="149" t="str">
        <f>VLOOKUP($A27,Anagrafica!$A$6:$AF$353,17,0)</f>
        <v>Vaccari Elga</v>
      </c>
      <c r="I27" s="146" t="str">
        <f>VLOOKUP($A27,Anagrafica!$A$6:$AF$353,19,0)</f>
        <v>Team VF Group</v>
      </c>
      <c r="J27" s="145" t="str">
        <f>VLOOKUP($A27,Anagrafica!$A$6:$AF$353,18,0)</f>
        <v>Uisp</v>
      </c>
      <c r="K27" s="226" t="str">
        <f>VLOOKUP($A27,Anagrafica!$A$6:$AF$353,31,0)</f>
        <v>Lei &amp; Lui</v>
      </c>
      <c r="L27" s="145" t="str">
        <f>VLOOKUP($A27,Anagrafica!$A$6:$AF$353,28,0)</f>
        <v>TT</v>
      </c>
      <c r="M27" s="148">
        <v>0.44791666666666657</v>
      </c>
      <c r="N27" s="224"/>
    </row>
    <row r="28" spans="1:14" s="215" customFormat="1" ht="35.1" customHeight="1" thickBot="1" x14ac:dyDescent="0.35">
      <c r="A28" s="227">
        <v>24</v>
      </c>
      <c r="B28" s="228">
        <v>24</v>
      </c>
      <c r="C28" s="229" t="str">
        <f>VLOOKUP($A28,Anagrafica!$A$6:$AF$353,3,0)</f>
        <v>24G</v>
      </c>
      <c r="D28" s="230" t="str">
        <f>VLOOKUP($A28,Anagrafica!$A$6:$AF$353,4,0)</f>
        <v>Giusti Daniele</v>
      </c>
      <c r="E28" s="230" t="str">
        <f>VLOOKUP($A28,Anagrafica!$A$6:$AF$353,6,0)</f>
        <v>Cicloteam San Ginese</v>
      </c>
      <c r="F28" s="231" t="str">
        <f>VLOOKUP($A28,Anagrafica!$A$6:$AF$353,5,0)</f>
        <v>Uisp</v>
      </c>
      <c r="G28" s="229" t="str">
        <f>VLOOKUP($A28,Anagrafica!$A$6:$AF$353,16,0)</f>
        <v>24R</v>
      </c>
      <c r="H28" s="230" t="str">
        <f>VLOOKUP($A28,Anagrafica!$A$6:$AF$353,17,0)</f>
        <v>Federigi Elisa</v>
      </c>
      <c r="I28" s="232" t="str">
        <f>VLOOKUP($A28,Anagrafica!$A$6:$AF$353,19,0)</f>
        <v>Cicloteam San Ginese</v>
      </c>
      <c r="J28" s="231" t="str">
        <f>VLOOKUP($A28,Anagrafica!$A$6:$AF$353,18,0)</f>
        <v>Uisp</v>
      </c>
      <c r="K28" s="229" t="str">
        <f>VLOOKUP($A28,Anagrafica!$A$6:$AF$353,31,0)</f>
        <v>Lei &amp; Lui</v>
      </c>
      <c r="L28" s="231" t="str">
        <f>VLOOKUP($A28,Anagrafica!$A$6:$AF$353,28,0)</f>
        <v>TT</v>
      </c>
      <c r="M28" s="233">
        <v>0.4499999999999999</v>
      </c>
      <c r="N28" s="224"/>
    </row>
    <row r="29" spans="1:14" s="215" customFormat="1" ht="35.1" customHeight="1" x14ac:dyDescent="0.3">
      <c r="A29" s="242">
        <v>25</v>
      </c>
      <c r="B29" s="243">
        <v>25</v>
      </c>
      <c r="C29" s="244" t="str">
        <f>VLOOKUP($A29,Anagrafica!$A$6:$AF$353,3,0)</f>
        <v>25G</v>
      </c>
      <c r="D29" s="245" t="str">
        <f>VLOOKUP($A29,Anagrafica!$A$6:$AF$353,4,0)</f>
        <v>De Palma Lucrezia</v>
      </c>
      <c r="E29" s="245" t="str">
        <f>VLOOKUP($A29,Anagrafica!$A$6:$AF$353,6,0)</f>
        <v>G.S.Carli Salviano a.s.d.</v>
      </c>
      <c r="F29" s="246" t="str">
        <f>VLOOKUP($A29,Anagrafica!$A$6:$AF$353,5,0)</f>
        <v>Fci</v>
      </c>
      <c r="G29" s="244" t="str">
        <f>VLOOKUP($A29,Anagrafica!$A$6:$AF$353,16,0)</f>
        <v>25R</v>
      </c>
      <c r="H29" s="245" t="str">
        <f>VLOOKUP($A29,Anagrafica!$A$6:$AF$353,17,0)</f>
        <v>Sbarra Susanna</v>
      </c>
      <c r="I29" s="247" t="str">
        <f>VLOOKUP($A29,Anagrafica!$A$6:$AF$353,19,0)</f>
        <v>G.S.Carli Salviano a.s.d.</v>
      </c>
      <c r="J29" s="246" t="str">
        <f>VLOOKUP($A29,Anagrafica!$A$6:$AF$353,18,0)</f>
        <v>Fci</v>
      </c>
      <c r="K29" s="244" t="str">
        <f>VLOOKUP($A29,Anagrafica!$A$6:$AF$353,31,0)</f>
        <v>Donna</v>
      </c>
      <c r="L29" s="246" t="str">
        <f>VLOOKUP($A29,Anagrafica!$A$6:$AF$353,28,0)</f>
        <v>BDC</v>
      </c>
      <c r="M29" s="248">
        <v>0.45833333333333326</v>
      </c>
      <c r="N29" s="224"/>
    </row>
    <row r="30" spans="1:14" s="215" customFormat="1" ht="35.1" customHeight="1" x14ac:dyDescent="0.3">
      <c r="A30" s="225">
        <v>26</v>
      </c>
      <c r="B30" s="147">
        <v>26</v>
      </c>
      <c r="C30" s="226" t="str">
        <f>VLOOKUP($A30,Anagrafica!$A$6:$AF$353,3,0)</f>
        <v>26G</v>
      </c>
      <c r="D30" s="149" t="str">
        <f>VLOOKUP($A30,Anagrafica!$A$6:$AF$353,4,0)</f>
        <v>Graffeo Valeria</v>
      </c>
      <c r="E30" s="149" t="str">
        <f>VLOOKUP($A30,Anagrafica!$A$6:$AF$353,6,0)</f>
        <v xml:space="preserve"> La Belle Equipe</v>
      </c>
      <c r="F30" s="145" t="str">
        <f>VLOOKUP($A30,Anagrafica!$A$6:$AF$353,5,0)</f>
        <v>Uisp</v>
      </c>
      <c r="G30" s="226" t="str">
        <f>VLOOKUP($A30,Anagrafica!$A$6:$AF$353,16,0)</f>
        <v>26R</v>
      </c>
      <c r="H30" s="149" t="str">
        <f>VLOOKUP($A30,Anagrafica!$A$6:$AF$353,17,0)</f>
        <v>Lari Alessandra</v>
      </c>
      <c r="I30" s="146" t="str">
        <f>VLOOKUP($A30,Anagrafica!$A$6:$AF$353,19,0)</f>
        <v>Bicisport Sanguinetti</v>
      </c>
      <c r="J30" s="145" t="str">
        <f>VLOOKUP($A30,Anagrafica!$A$6:$AF$353,18,0)</f>
        <v>Uisp</v>
      </c>
      <c r="K30" s="226" t="str">
        <f>VLOOKUP($A30,Anagrafica!$A$6:$AF$353,31,0)</f>
        <v>Donna</v>
      </c>
      <c r="L30" s="145" t="s">
        <v>31</v>
      </c>
      <c r="M30" s="148">
        <v>0.46041666666666659</v>
      </c>
      <c r="N30" s="224"/>
    </row>
    <row r="31" spans="1:14" s="215" customFormat="1" ht="35.1" customHeight="1" x14ac:dyDescent="0.3">
      <c r="A31" s="225">
        <v>27</v>
      </c>
      <c r="B31" s="147">
        <v>27</v>
      </c>
      <c r="C31" s="226" t="str">
        <f>VLOOKUP($A31,Anagrafica!$A$6:$AF$353,3,0)</f>
        <v>27G</v>
      </c>
      <c r="D31" s="149" t="str">
        <f>VLOOKUP($A31,Anagrafica!$A$6:$AF$353,4,0)</f>
        <v>Natalia Medvedeva</v>
      </c>
      <c r="E31" s="149" t="str">
        <f>VLOOKUP($A31,Anagrafica!$A$6:$AF$353,6,0)</f>
        <v xml:space="preserve">Bicisport Sanguinetti </v>
      </c>
      <c r="F31" s="145" t="str">
        <f>VLOOKUP($A31,Anagrafica!$A$6:$AF$353,5,0)</f>
        <v>Uisp</v>
      </c>
      <c r="G31" s="226" t="s">
        <v>327</v>
      </c>
      <c r="H31" s="149" t="s">
        <v>232</v>
      </c>
      <c r="I31" s="146" t="str">
        <f>VLOOKUP($A31,Anagrafica!$A$6:$AF$353,19,0)</f>
        <v>Bicisport Sanguinetti</v>
      </c>
      <c r="J31" s="145" t="str">
        <f>VLOOKUP($A31,Anagrafica!$A$6:$AF$353,18,0)</f>
        <v>Uisp</v>
      </c>
      <c r="K31" s="226" t="s">
        <v>20</v>
      </c>
      <c r="L31" s="145" t="str">
        <f>VLOOKUP($A31,Anagrafica!$A$6:$AF$353,28,0)</f>
        <v>TT</v>
      </c>
      <c r="M31" s="148">
        <v>0.46249999999999991</v>
      </c>
      <c r="N31" s="224"/>
    </row>
  </sheetData>
  <mergeCells count="1">
    <mergeCell ref="A3:M3"/>
  </mergeCells>
  <printOptions horizontalCentered="1"/>
  <pageMargins left="0.70866141732283472" right="0.70866141732283472" top="0.15748031496062992" bottom="0.74803149606299213" header="0.31496062992125984" footer="0.31496062992125984"/>
  <pageSetup paperSize="9" scale="43" orientation="landscape" verticalDpi="4294967294" r:id="rId1"/>
  <headerFooter alignWithMargins="0">
    <oddFooter>Page &amp;P of &amp;N</oddFooter>
  </headerFooter>
  <rowBreaks count="1" manualBreakCount="1">
    <brk id="3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3"/>
  <sheetViews>
    <sheetView showGridLines="0" view="pageBreakPreview" zoomScale="30" zoomScaleNormal="40" zoomScaleSheetLayoutView="30" zoomScalePageLayoutView="40" workbookViewId="0">
      <selection activeCell="A7" sqref="A7:XFD33"/>
    </sheetView>
  </sheetViews>
  <sheetFormatPr defaultColWidth="9.140625" defaultRowHeight="12.75" x14ac:dyDescent="0.2"/>
  <cols>
    <col min="1" max="1" width="10.28515625" style="2" customWidth="1"/>
    <col min="2" max="2" width="11" style="2" customWidth="1"/>
    <col min="3" max="3" width="19" style="2" customWidth="1"/>
    <col min="4" max="4" width="56.140625" style="2" bestFit="1" customWidth="1"/>
    <col min="5" max="5" width="50.5703125" style="2" bestFit="1" customWidth="1"/>
    <col min="6" max="6" width="19" style="16" hidden="1" customWidth="1"/>
    <col min="7" max="7" width="19" style="2" customWidth="1"/>
    <col min="8" max="8" width="38" style="2" bestFit="1" customWidth="1"/>
    <col min="9" max="9" width="54.28515625" style="1" customWidth="1"/>
    <col min="10" max="10" width="19" style="16" hidden="1" customWidth="1"/>
    <col min="11" max="12" width="19" style="2" customWidth="1"/>
    <col min="13" max="13" width="19" style="16" customWidth="1"/>
    <col min="14" max="14" width="49.5703125" style="2" customWidth="1"/>
    <col min="15" max="15" width="48.42578125" style="2" customWidth="1"/>
    <col min="16" max="16384" width="9.140625" style="2"/>
  </cols>
  <sheetData>
    <row r="1" spans="1:21" s="1" customFormat="1" ht="57" customHeight="1" x14ac:dyDescent="0.2">
      <c r="D1" s="2"/>
      <c r="E1" s="2"/>
      <c r="F1" s="16"/>
      <c r="H1" s="2"/>
      <c r="J1" s="16"/>
      <c r="M1" s="16"/>
    </row>
    <row r="2" spans="1:21" ht="92.25" customHeight="1" x14ac:dyDescent="0.2"/>
    <row r="3" spans="1:21" ht="73.5" customHeight="1" x14ac:dyDescent="0.2">
      <c r="A3" s="273" t="s">
        <v>197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8"/>
      <c r="Q3" s="18"/>
      <c r="R3" s="18"/>
      <c r="S3" s="18"/>
      <c r="T3" s="18"/>
      <c r="U3" s="18"/>
    </row>
    <row r="4" spans="1:21" ht="22.5" hidden="1" customHeight="1" x14ac:dyDescent="0.2">
      <c r="A4" s="100" t="s">
        <v>40</v>
      </c>
      <c r="B4" s="100">
        <v>2</v>
      </c>
      <c r="C4" s="100">
        <v>3</v>
      </c>
      <c r="D4" s="191">
        <v>4</v>
      </c>
      <c r="E4" s="191">
        <v>5</v>
      </c>
      <c r="F4" s="100">
        <v>6</v>
      </c>
      <c r="G4" s="100">
        <v>7</v>
      </c>
      <c r="H4" s="191">
        <v>8</v>
      </c>
      <c r="I4" s="219">
        <v>9</v>
      </c>
      <c r="J4" s="100">
        <v>10</v>
      </c>
      <c r="K4" s="100">
        <v>11</v>
      </c>
      <c r="L4" s="100">
        <v>12</v>
      </c>
      <c r="M4" s="220">
        <v>13</v>
      </c>
      <c r="N4" s="221"/>
      <c r="O4" s="221"/>
      <c r="P4" s="18"/>
      <c r="Q4" s="18"/>
      <c r="R4" s="18"/>
      <c r="S4" s="18"/>
      <c r="T4" s="18"/>
      <c r="U4" s="18"/>
    </row>
    <row r="5" spans="1:21" ht="29.25" customHeight="1" x14ac:dyDescent="0.2">
      <c r="A5" s="100"/>
      <c r="B5" s="100"/>
      <c r="C5" s="100"/>
      <c r="D5" s="191"/>
      <c r="E5" s="191"/>
      <c r="F5" s="100"/>
      <c r="G5" s="100"/>
      <c r="H5" s="191"/>
      <c r="I5" s="219"/>
      <c r="J5" s="100"/>
      <c r="K5" s="100"/>
      <c r="L5" s="100"/>
      <c r="M5" s="220"/>
      <c r="N5" s="221"/>
      <c r="O5" s="221"/>
      <c r="P5" s="18"/>
      <c r="Q5" s="18"/>
      <c r="R5" s="18"/>
      <c r="S5" s="18"/>
      <c r="T5" s="18"/>
      <c r="U5" s="18"/>
    </row>
    <row r="6" spans="1:21" ht="42" customHeight="1" x14ac:dyDescent="0.2">
      <c r="A6" s="144" t="s">
        <v>40</v>
      </c>
      <c r="B6" s="59" t="s">
        <v>198</v>
      </c>
      <c r="C6" s="59" t="s">
        <v>41</v>
      </c>
      <c r="D6" s="222" t="s">
        <v>126</v>
      </c>
      <c r="E6" s="222" t="s">
        <v>35</v>
      </c>
      <c r="F6" s="59" t="s">
        <v>4</v>
      </c>
      <c r="G6" s="59" t="s">
        <v>41</v>
      </c>
      <c r="H6" s="222" t="s">
        <v>127</v>
      </c>
      <c r="I6" s="223" t="s">
        <v>35</v>
      </c>
      <c r="J6" s="59" t="s">
        <v>4</v>
      </c>
      <c r="K6" s="59" t="s">
        <v>36</v>
      </c>
      <c r="L6" s="59" t="s">
        <v>160</v>
      </c>
      <c r="M6" s="59" t="s">
        <v>37</v>
      </c>
      <c r="N6" s="59" t="s">
        <v>128</v>
      </c>
      <c r="O6" s="59" t="s">
        <v>129</v>
      </c>
      <c r="P6" s="17"/>
      <c r="Q6" s="17"/>
      <c r="R6" s="17"/>
      <c r="S6" s="17"/>
      <c r="T6" s="17"/>
      <c r="U6" s="17"/>
    </row>
    <row r="7" spans="1:21" ht="75" customHeight="1" x14ac:dyDescent="0.2">
      <c r="A7" s="218">
        <v>1</v>
      </c>
      <c r="B7" s="249">
        <f>VLOOKUP($A7,'Lista Atleti'!$A$5:$M$31,B$4,0)</f>
        <v>1</v>
      </c>
      <c r="C7" s="250" t="str">
        <f>VLOOKUP($A7,'Lista Atleti'!$A$5:$M$31,C$4,0)</f>
        <v>1G</v>
      </c>
      <c r="D7" s="251" t="str">
        <f>VLOOKUP($A7,'Lista Atleti'!$A$5:$M$31,D$4,0)</f>
        <v>Papi Alessio</v>
      </c>
      <c r="E7" s="251" t="str">
        <f>VLOOKUP($A7,'Lista Atleti'!$A$5:$M$31,E$4,0)</f>
        <v>A.s.d. Team Falaschi</v>
      </c>
      <c r="F7" s="250" t="str">
        <f>VLOOKUP($A7,'Lista Atleti'!$A$5:$M$31,F$4,0)</f>
        <v>Uisp</v>
      </c>
      <c r="G7" s="250" t="str">
        <f>VLOOKUP($A7,'Lista Atleti'!$A$5:$M$31,G$4,0)</f>
        <v>1R</v>
      </c>
      <c r="H7" s="251" t="str">
        <f>VLOOKUP($A7,'Lista Atleti'!$A$5:$M$31,H$4,0)</f>
        <v>Bianchi davide</v>
      </c>
      <c r="I7" s="252" t="str">
        <f>VLOOKUP($A7,'Lista Atleti'!$A$5:$M$31,I$4,0)</f>
        <v>A.s.d. Team Falaschi</v>
      </c>
      <c r="J7" s="250" t="str">
        <f>VLOOKUP($A7,'Lista Atleti'!$A$5:$M$31,J$4,0)</f>
        <v>Uisp</v>
      </c>
      <c r="K7" s="253" t="str">
        <f>VLOOKUP($A7,'Lista Atleti'!$A$5:$M$31,K$4,0)</f>
        <v>F1</v>
      </c>
      <c r="L7" s="250" t="str">
        <f>VLOOKUP($A7,'Lista Atleti'!$A$5:$M$31,L$4,0)</f>
        <v>BDC</v>
      </c>
      <c r="M7" s="254">
        <f>VLOOKUP($A7,'Lista Atleti'!$A$5:$M$31,M$4,0)</f>
        <v>0.375</v>
      </c>
      <c r="N7" s="251"/>
      <c r="O7" s="251"/>
      <c r="P7" s="17"/>
    </row>
    <row r="8" spans="1:21" ht="75" customHeight="1" x14ac:dyDescent="0.2">
      <c r="A8" s="218">
        <v>2</v>
      </c>
      <c r="B8" s="249">
        <f>VLOOKUP($A8,'Lista Atleti'!$A$5:$M$31,B$4,0)</f>
        <v>2</v>
      </c>
      <c r="C8" s="250" t="str">
        <f>VLOOKUP($A8,'Lista Atleti'!$A$5:$M$31,C$4,0)</f>
        <v>2G</v>
      </c>
      <c r="D8" s="251" t="str">
        <f>VLOOKUP($A8,'Lista Atleti'!$A$5:$M$31,D$4,0)</f>
        <v>Cotroneo Daniele</v>
      </c>
      <c r="E8" s="251" t="str">
        <f>VLOOKUP($A8,'Lista Atleti'!$A$5:$M$31,E$4,0)</f>
        <v>A.s.d. Team Falaschi</v>
      </c>
      <c r="F8" s="250" t="str">
        <f>VLOOKUP($A8,'Lista Atleti'!$A$5:$M$31,F$4,0)</f>
        <v>Uisp</v>
      </c>
      <c r="G8" s="250" t="str">
        <f>VLOOKUP($A8,'Lista Atleti'!$A$5:$M$31,G$4,0)</f>
        <v>2R</v>
      </c>
      <c r="H8" s="251" t="str">
        <f>VLOOKUP($A8,'Lista Atleti'!$A$5:$M$31,H$4,0)</f>
        <v>De Santis Adrien</v>
      </c>
      <c r="I8" s="252" t="str">
        <f>VLOOKUP($A8,'Lista Atleti'!$A$5:$M$31,I$4,0)</f>
        <v>A.s.d. Team Falaschi</v>
      </c>
      <c r="J8" s="250" t="str">
        <f>VLOOKUP($A8,'Lista Atleti'!$A$5:$M$31,J$4,0)</f>
        <v>Uisp</v>
      </c>
      <c r="K8" s="253" t="str">
        <f>VLOOKUP($A8,'Lista Atleti'!$A$5:$M$31,K$4,0)</f>
        <v>F1</v>
      </c>
      <c r="L8" s="250" t="str">
        <f>VLOOKUP($A8,'Lista Atleti'!$A$5:$M$31,L$4,0)</f>
        <v>BDC</v>
      </c>
      <c r="M8" s="254">
        <f>VLOOKUP($A8,'Lista Atleti'!$A$5:$M$31,M$4,0)</f>
        <v>0.37708333333333333</v>
      </c>
      <c r="N8" s="255"/>
      <c r="O8" s="251"/>
      <c r="P8" s="17"/>
    </row>
    <row r="9" spans="1:21" ht="75" customHeight="1" x14ac:dyDescent="0.2">
      <c r="A9" s="218">
        <v>3</v>
      </c>
      <c r="B9" s="249">
        <f>VLOOKUP($A9,'Lista Atleti'!$A$5:$M$31,B$4,0)</f>
        <v>3</v>
      </c>
      <c r="C9" s="250" t="str">
        <f>VLOOKUP($A9,'Lista Atleti'!$A$5:$M$31,C$4,0)</f>
        <v>3G</v>
      </c>
      <c r="D9" s="251" t="str">
        <f>VLOOKUP($A9,'Lista Atleti'!$A$5:$M$31,D$4,0)</f>
        <v>Cipolletta Francesco</v>
      </c>
      <c r="E9" s="251" t="str">
        <f>VLOOKUP($A9,'Lista Atleti'!$A$5:$M$31,E$4,0)</f>
        <v>Promotech mg k vis</v>
      </c>
      <c r="F9" s="250" t="str">
        <f>VLOOKUP($A9,'Lista Atleti'!$A$5:$M$31,F$4,0)</f>
        <v>Fci</v>
      </c>
      <c r="G9" s="250" t="str">
        <f>VLOOKUP($A9,'Lista Atleti'!$A$5:$M$31,G$4,0)</f>
        <v>3R</v>
      </c>
      <c r="H9" s="251" t="str">
        <f>VLOOKUP($A9,'Lista Atleti'!$A$5:$M$31,H$4,0)</f>
        <v>Demiri Mikel</v>
      </c>
      <c r="I9" s="252" t="str">
        <f>VLOOKUP($A9,'Lista Atleti'!$A$5:$M$31,I$4,0)</f>
        <v>Promotech mg kvis</v>
      </c>
      <c r="J9" s="250" t="str">
        <f>VLOOKUP($A9,'Lista Atleti'!$A$5:$M$31,J$4,0)</f>
        <v>Fci</v>
      </c>
      <c r="K9" s="253" t="str">
        <f>VLOOKUP($A9,'Lista Atleti'!$A$5:$M$31,K$4,0)</f>
        <v>F1</v>
      </c>
      <c r="L9" s="250" t="str">
        <f>VLOOKUP($A9,'Lista Atleti'!$A$5:$M$31,L$4,0)</f>
        <v>TT</v>
      </c>
      <c r="M9" s="254">
        <f>VLOOKUP($A9,'Lista Atleti'!$A$5:$M$31,M$4,0)</f>
        <v>0.37916666666666665</v>
      </c>
      <c r="N9" s="251"/>
      <c r="O9" s="251"/>
      <c r="P9" s="17"/>
    </row>
    <row r="10" spans="1:21" ht="75" customHeight="1" x14ac:dyDescent="0.2">
      <c r="A10" s="218">
        <v>4</v>
      </c>
      <c r="B10" s="249">
        <f>VLOOKUP($A10,'Lista Atleti'!$A$5:$M$31,B$4,0)</f>
        <v>4</v>
      </c>
      <c r="C10" s="250" t="str">
        <f>VLOOKUP($A10,'Lista Atleti'!$A$5:$M$31,C$4,0)</f>
        <v>4G</v>
      </c>
      <c r="D10" s="251" t="str">
        <f>VLOOKUP($A10,'Lista Atleti'!$A$5:$M$31,D$4,0)</f>
        <v>Fallavena Valerio</v>
      </c>
      <c r="E10" s="251" t="str">
        <f>VLOOKUP($A10,'Lista Atleti'!$A$5:$M$31,E$4,0)</f>
        <v>Team VF Group</v>
      </c>
      <c r="F10" s="250" t="str">
        <f>VLOOKUP($A10,'Lista Atleti'!$A$5:$M$31,F$4,0)</f>
        <v>Uisp</v>
      </c>
      <c r="G10" s="250" t="str">
        <f>VLOOKUP($A10,'Lista Atleti'!$A$5:$M$31,G$4,0)</f>
        <v>4R</v>
      </c>
      <c r="H10" s="251" t="str">
        <f>VLOOKUP($A10,'Lista Atleti'!$A$5:$M$31,H$4,0)</f>
        <v>Fucone Davide</v>
      </c>
      <c r="I10" s="252" t="str">
        <f>VLOOKUP($A10,'Lista Atleti'!$A$5:$M$31,I$4,0)</f>
        <v>Team Mentecorpo Cicli Drigani</v>
      </c>
      <c r="J10" s="250" t="str">
        <f>VLOOKUP($A10,'Lista Atleti'!$A$5:$M$31,J$4,0)</f>
        <v>Fci</v>
      </c>
      <c r="K10" s="253" t="str">
        <f>VLOOKUP($A10,'Lista Atleti'!$A$5:$M$31,K$4,0)</f>
        <v>F2</v>
      </c>
      <c r="L10" s="250" t="str">
        <f>VLOOKUP($A10,'Lista Atleti'!$A$5:$M$31,L$4,0)</f>
        <v>TT</v>
      </c>
      <c r="M10" s="254">
        <f>VLOOKUP($A10,'Lista Atleti'!$A$5:$M$31,M$4,0)</f>
        <v>0.38124999999999998</v>
      </c>
      <c r="N10" s="251"/>
      <c r="O10" s="251"/>
      <c r="P10" s="17"/>
    </row>
    <row r="11" spans="1:21" ht="75" customHeight="1" x14ac:dyDescent="0.2">
      <c r="A11" s="218">
        <v>5</v>
      </c>
      <c r="B11" s="249">
        <f>VLOOKUP($A11,'Lista Atleti'!$A$5:$M$31,B$4,0)</f>
        <v>5</v>
      </c>
      <c r="C11" s="250" t="str">
        <f>VLOOKUP($A11,'Lista Atleti'!$A$5:$M$31,C$4,0)</f>
        <v>5G</v>
      </c>
      <c r="D11" s="251" t="str">
        <f>VLOOKUP($A11,'Lista Atleti'!$A$5:$M$31,D$4,0)</f>
        <v>Rumsas Raimondas</v>
      </c>
      <c r="E11" s="251" t="str">
        <f>VLOOKUP($A11,'Lista Atleti'!$A$5:$M$31,E$4,0)</f>
        <v>A.s.d. Team Falaschi</v>
      </c>
      <c r="F11" s="250" t="str">
        <f>VLOOKUP($A11,'Lista Atleti'!$A$5:$M$31,F$4,0)</f>
        <v>Uisp</v>
      </c>
      <c r="G11" s="250" t="str">
        <f>VLOOKUP($A11,'Lista Atleti'!$A$5:$M$31,G$4,0)</f>
        <v>5R</v>
      </c>
      <c r="H11" s="251" t="str">
        <f>VLOOKUP($A11,'Lista Atleti'!$A$5:$M$31,H$4,0)</f>
        <v>Giusti Daniele</v>
      </c>
      <c r="I11" s="252" t="str">
        <f>VLOOKUP($A11,'Lista Atleti'!$A$5:$M$31,I$4,0)</f>
        <v>Cicloteam San Ginese</v>
      </c>
      <c r="J11" s="250" t="str">
        <f>VLOOKUP($A11,'Lista Atleti'!$A$5:$M$31,J$4,0)</f>
        <v>Uisp</v>
      </c>
      <c r="K11" s="253" t="str">
        <f>VLOOKUP($A11,'Lista Atleti'!$A$5:$M$31,K$4,0)</f>
        <v>F2</v>
      </c>
      <c r="L11" s="250" t="str">
        <f>VLOOKUP($A11,'Lista Atleti'!$A$5:$M$31,L$4,0)</f>
        <v>TT</v>
      </c>
      <c r="M11" s="254">
        <f>VLOOKUP($A11,'Lista Atleti'!$A$5:$M$31,M$4,0)</f>
        <v>0.3833333333333333</v>
      </c>
      <c r="N11" s="251"/>
      <c r="O11" s="251"/>
      <c r="P11" s="17"/>
    </row>
    <row r="12" spans="1:21" ht="75" customHeight="1" x14ac:dyDescent="0.2">
      <c r="A12" s="218">
        <v>6</v>
      </c>
      <c r="B12" s="249">
        <f>VLOOKUP($A12,'Lista Atleti'!$A$5:$M$31,B$4,0)</f>
        <v>6</v>
      </c>
      <c r="C12" s="250" t="str">
        <f>VLOOKUP($A12,'Lista Atleti'!$A$5:$M$31,C$4,0)</f>
        <v>6G</v>
      </c>
      <c r="D12" s="251" t="str">
        <f>VLOOKUP($A12,'Lista Atleti'!$A$5:$M$31,D$4,0)</f>
        <v>Serafini Valerio</v>
      </c>
      <c r="E12" s="251" t="str">
        <f>VLOOKUP($A12,'Lista Atleti'!$A$5:$M$31,E$4,0)</f>
        <v>A.s.d. Star Bike</v>
      </c>
      <c r="F12" s="250" t="str">
        <f>VLOOKUP($A12,'Lista Atleti'!$A$5:$M$31,F$4,0)</f>
        <v>Uisp</v>
      </c>
      <c r="G12" s="250" t="str">
        <f>VLOOKUP($A12,'Lista Atleti'!$A$5:$M$31,G$4,0)</f>
        <v>6R</v>
      </c>
      <c r="H12" s="251" t="str">
        <f>VLOOKUP($A12,'Lista Atleti'!$A$5:$M$31,H$4,0)</f>
        <v>Pulina Davide</v>
      </c>
      <c r="I12" s="252" t="str">
        <f>VLOOKUP($A12,'Lista Atleti'!$A$5:$M$31,I$4,0)</f>
        <v>A.s.d. Star Bike</v>
      </c>
      <c r="J12" s="250" t="str">
        <f>VLOOKUP($A12,'Lista Atleti'!$A$5:$M$31,J$4,0)</f>
        <v>Uisp</v>
      </c>
      <c r="K12" s="253" t="str">
        <f>VLOOKUP($A12,'Lista Atleti'!$A$5:$M$31,K$4,0)</f>
        <v>F2</v>
      </c>
      <c r="L12" s="250" t="str">
        <f>VLOOKUP($A12,'Lista Atleti'!$A$5:$M$31,L$4,0)</f>
        <v>TT</v>
      </c>
      <c r="M12" s="254">
        <f>VLOOKUP($A12,'Lista Atleti'!$A$5:$M$31,M$4,0)</f>
        <v>0.38541666666666663</v>
      </c>
      <c r="N12" s="251"/>
      <c r="O12" s="251"/>
      <c r="P12" s="17"/>
    </row>
    <row r="13" spans="1:21" ht="75" customHeight="1" x14ac:dyDescent="0.2">
      <c r="A13" s="218">
        <v>7</v>
      </c>
      <c r="B13" s="249">
        <f>VLOOKUP($A13,'Lista Atleti'!$A$5:$M$31,B$4,0)</f>
        <v>7</v>
      </c>
      <c r="C13" s="250" t="str">
        <f>VLOOKUP($A13,'Lista Atleti'!$A$5:$M$31,C$4,0)</f>
        <v>7G</v>
      </c>
      <c r="D13" s="251" t="str">
        <f>VLOOKUP($A13,'Lista Atleti'!$A$5:$M$31,D$4,0)</f>
        <v>PignoneDavide</v>
      </c>
      <c r="E13" s="251" t="str">
        <f>VLOOKUP($A13,'Lista Atleti'!$A$5:$M$31,E$4,0)</f>
        <v xml:space="preserve">Team Bike Pancalieri </v>
      </c>
      <c r="F13" s="250" t="str">
        <f>VLOOKUP($A13,'Lista Atleti'!$A$5:$M$31,F$4,0)</f>
        <v>Acsi</v>
      </c>
      <c r="G13" s="250" t="str">
        <f>VLOOKUP($A13,'Lista Atleti'!$A$5:$M$31,G$4,0)</f>
        <v>7R</v>
      </c>
      <c r="H13" s="251" t="str">
        <f>VLOOKUP($A13,'Lista Atleti'!$A$5:$M$31,H$4,0)</f>
        <v>Ivan Peter Dell'Eva</v>
      </c>
      <c r="I13" s="252" t="str">
        <f>VLOOKUP($A13,'Lista Atleti'!$A$5:$M$31,I$4,0)</f>
        <v xml:space="preserve">A.s.d Team Executive </v>
      </c>
      <c r="J13" s="250" t="str">
        <f>VLOOKUP($A13,'Lista Atleti'!$A$5:$M$31,J$4,0)</f>
        <v>Acsi</v>
      </c>
      <c r="K13" s="253" t="str">
        <f>VLOOKUP($A13,'Lista Atleti'!$A$5:$M$31,K$4,0)</f>
        <v>F2</v>
      </c>
      <c r="L13" s="250" t="str">
        <f>VLOOKUP($A13,'Lista Atleti'!$A$5:$M$31,L$4,0)</f>
        <v>TT</v>
      </c>
      <c r="M13" s="254">
        <f>VLOOKUP($A13,'Lista Atleti'!$A$5:$M$31,M$4,0)</f>
        <v>0.39930555555555552</v>
      </c>
      <c r="N13" s="251"/>
      <c r="O13" s="251"/>
      <c r="P13" s="17"/>
    </row>
    <row r="14" spans="1:21" ht="75" customHeight="1" x14ac:dyDescent="0.2">
      <c r="A14" s="218">
        <v>8</v>
      </c>
      <c r="B14" s="249">
        <f>VLOOKUP($A14,'Lista Atleti'!$A$5:$M$31,B$4,0)</f>
        <v>8</v>
      </c>
      <c r="C14" s="250" t="str">
        <f>VLOOKUP($A14,'Lista Atleti'!$A$5:$M$31,C$4,0)</f>
        <v>8G</v>
      </c>
      <c r="D14" s="251" t="str">
        <f>VLOOKUP($A14,'Lista Atleti'!$A$5:$M$31,D$4,0)</f>
        <v xml:space="preserve">Grenzi Mauro </v>
      </c>
      <c r="E14" s="251" t="str">
        <f>VLOOKUP($A14,'Lista Atleti'!$A$5:$M$31,E$4,0)</f>
        <v xml:space="preserve">Team Hicary Factor </v>
      </c>
      <c r="F14" s="250" t="str">
        <f>VLOOKUP($A14,'Lista Atleti'!$A$5:$M$31,F$4,0)</f>
        <v>Acsi</v>
      </c>
      <c r="G14" s="250" t="str">
        <f>VLOOKUP($A14,'Lista Atleti'!$A$5:$M$31,G$4,0)</f>
        <v>8R</v>
      </c>
      <c r="H14" s="251" t="str">
        <f>VLOOKUP($A14,'Lista Atleti'!$A$5:$M$31,H$4,0)</f>
        <v xml:space="preserve">Serafini Massimiliano </v>
      </c>
      <c r="I14" s="252" t="str">
        <f>VLOOKUP($A14,'Lista Atleti'!$A$5:$M$31,I$4,0)</f>
        <v>Scs Bike Nonantola</v>
      </c>
      <c r="J14" s="250" t="str">
        <f>VLOOKUP($A14,'Lista Atleti'!$A$5:$M$31,J$4,0)</f>
        <v>Uisp</v>
      </c>
      <c r="K14" s="253" t="str">
        <f>VLOOKUP($A14,'Lista Atleti'!$A$5:$M$31,K$4,0)</f>
        <v>F2</v>
      </c>
      <c r="L14" s="250" t="str">
        <f>VLOOKUP($A14,'Lista Atleti'!$A$5:$M$31,L$4,0)</f>
        <v>TT</v>
      </c>
      <c r="M14" s="254">
        <f>VLOOKUP($A14,'Lista Atleti'!$A$5:$M$31,M$4,0)</f>
        <v>0.40138888888888885</v>
      </c>
      <c r="N14" s="255"/>
      <c r="O14" s="251"/>
      <c r="P14" s="17"/>
    </row>
    <row r="15" spans="1:21" ht="75" customHeight="1" x14ac:dyDescent="0.2">
      <c r="A15" s="218">
        <v>9</v>
      </c>
      <c r="B15" s="249">
        <f>VLOOKUP($A15,'Lista Atleti'!$A$5:$M$31,B$4,0)</f>
        <v>9</v>
      </c>
      <c r="C15" s="250" t="str">
        <f>VLOOKUP($A15,'Lista Atleti'!$A$5:$M$31,C$4,0)</f>
        <v>9G</v>
      </c>
      <c r="D15" s="251" t="str">
        <f>VLOOKUP($A15,'Lista Atleti'!$A$5:$M$31,D$4,0)</f>
        <v xml:space="preserve">Trosino Franco </v>
      </c>
      <c r="E15" s="251" t="str">
        <f>VLOOKUP($A15,'Lista Atleti'!$A$5:$M$31,E$4,0)</f>
        <v xml:space="preserve">Bicisport Sanguinetti </v>
      </c>
      <c r="F15" s="250" t="str">
        <f>VLOOKUP($A15,'Lista Atleti'!$A$5:$M$31,F$4,0)</f>
        <v>Uisp</v>
      </c>
      <c r="G15" s="250" t="str">
        <f>VLOOKUP($A15,'Lista Atleti'!$A$5:$M$31,G$4,0)</f>
        <v>9R</v>
      </c>
      <c r="H15" s="251" t="str">
        <f>VLOOKUP($A15,'Lista Atleti'!$A$5:$M$31,H$4,0)</f>
        <v>Trosino Mirko</v>
      </c>
      <c r="I15" s="252" t="str">
        <f>VLOOKUP($A15,'Lista Atleti'!$A$5:$M$31,I$4,0)</f>
        <v xml:space="preserve">Bicisport Sanguinetti </v>
      </c>
      <c r="J15" s="250" t="str">
        <f>VLOOKUP($A15,'Lista Atleti'!$A$5:$M$31,J$4,0)</f>
        <v>Uisp</v>
      </c>
      <c r="K15" s="253" t="str">
        <f>VLOOKUP($A15,'Lista Atleti'!$A$5:$M$31,K$4,0)</f>
        <v>F2</v>
      </c>
      <c r="L15" s="250" t="str">
        <f>VLOOKUP($A15,'Lista Atleti'!$A$5:$M$31,L$4,0)</f>
        <v>BDC</v>
      </c>
      <c r="M15" s="254">
        <f>VLOOKUP($A15,'Lista Atleti'!$A$5:$M$31,M$4,0)</f>
        <v>0.40347222222222218</v>
      </c>
      <c r="N15" s="251"/>
      <c r="O15" s="251"/>
      <c r="P15" s="17"/>
    </row>
    <row r="16" spans="1:21" ht="75" customHeight="1" x14ac:dyDescent="0.2">
      <c r="A16" s="218">
        <v>10</v>
      </c>
      <c r="B16" s="249">
        <f>VLOOKUP($A16,'Lista Atleti'!$A$5:$M$31,B$4,0)</f>
        <v>10</v>
      </c>
      <c r="C16" s="250" t="str">
        <f>VLOOKUP($A16,'Lista Atleti'!$A$5:$M$31,C$4,0)</f>
        <v>10G</v>
      </c>
      <c r="D16" s="251" t="str">
        <f>VLOOKUP($A16,'Lista Atleti'!$A$5:$M$31,D$4,0)</f>
        <v>Saggini Gianluca</v>
      </c>
      <c r="E16" s="251" t="str">
        <f>VLOOKUP($A16,'Lista Atleti'!$A$5:$M$31,E$4,0)</f>
        <v>A.s.d. Star Bike</v>
      </c>
      <c r="F16" s="250" t="str">
        <f>VLOOKUP($A16,'Lista Atleti'!$A$5:$M$31,F$4,0)</f>
        <v>Uisp</v>
      </c>
      <c r="G16" s="250" t="str">
        <f>VLOOKUP($A16,'Lista Atleti'!$A$5:$M$31,G$4,0)</f>
        <v>10R</v>
      </c>
      <c r="H16" s="251" t="str">
        <f>VLOOKUP($A16,'Lista Atleti'!$A$5:$M$31,H$4,0)</f>
        <v>Vannelli Mose</v>
      </c>
      <c r="I16" s="252" t="str">
        <f>VLOOKUP($A16,'Lista Atleti'!$A$5:$M$31,I$4,0)</f>
        <v>A.s.d. Star Bike</v>
      </c>
      <c r="J16" s="250" t="str">
        <f>VLOOKUP($A16,'Lista Atleti'!$A$5:$M$31,J$4,0)</f>
        <v>Uisp</v>
      </c>
      <c r="K16" s="253" t="str">
        <f>VLOOKUP($A16,'Lista Atleti'!$A$5:$M$31,K$4,0)</f>
        <v>F2</v>
      </c>
      <c r="L16" s="250" t="str">
        <f>VLOOKUP($A16,'Lista Atleti'!$A$5:$M$31,L$4,0)</f>
        <v>BDC</v>
      </c>
      <c r="M16" s="254">
        <f>VLOOKUP($A16,'Lista Atleti'!$A$5:$M$31,M$4,0)</f>
        <v>0.4055555555555555</v>
      </c>
      <c r="N16" s="251"/>
      <c r="O16" s="251"/>
      <c r="P16" s="17"/>
    </row>
    <row r="17" spans="1:16" ht="75" customHeight="1" x14ac:dyDescent="0.2">
      <c r="A17" s="218">
        <v>11</v>
      </c>
      <c r="B17" s="249">
        <f>VLOOKUP($A17,'Lista Atleti'!$A$5:$M$31,B$4,0)</f>
        <v>11</v>
      </c>
      <c r="C17" s="250" t="str">
        <f>VLOOKUP($A17,'Lista Atleti'!$A$5:$M$31,C$4,0)</f>
        <v>11G</v>
      </c>
      <c r="D17" s="251" t="str">
        <f>VLOOKUP($A17,'Lista Atleti'!$A$5:$M$31,D$4,0)</f>
        <v>Lopes Siera Paco Massimiliano</v>
      </c>
      <c r="E17" s="251" t="str">
        <f>VLOOKUP($A17,'Lista Atleti'!$A$5:$M$31,E$4,0)</f>
        <v>C.S. Croce Verde Viareggio a.s.d.</v>
      </c>
      <c r="F17" s="250" t="str">
        <f>VLOOKUP($A17,'Lista Atleti'!$A$5:$M$31,F$4,0)</f>
        <v>Uisp</v>
      </c>
      <c r="G17" s="250" t="str">
        <f>VLOOKUP($A17,'Lista Atleti'!$A$5:$M$31,G$4,0)</f>
        <v>11R</v>
      </c>
      <c r="H17" s="251" t="str">
        <f>VLOOKUP($A17,'Lista Atleti'!$A$5:$M$31,H$4,0)</f>
        <v>Calascioni Stefano</v>
      </c>
      <c r="I17" s="252" t="str">
        <f>VLOOKUP($A17,'Lista Atleti'!$A$5:$M$31,I$4,0)</f>
        <v>C.S. Croce Verde Viareggio a.s.d.</v>
      </c>
      <c r="J17" s="250" t="str">
        <f>VLOOKUP($A17,'Lista Atleti'!$A$5:$M$31,J$4,0)</f>
        <v>Uisp</v>
      </c>
      <c r="K17" s="253" t="str">
        <f>VLOOKUP($A17,'Lista Atleti'!$A$5:$M$31,K$4,0)</f>
        <v>F3</v>
      </c>
      <c r="L17" s="250" t="str">
        <f>VLOOKUP($A17,'Lista Atleti'!$A$5:$M$31,L$4,0)</f>
        <v>BDC</v>
      </c>
      <c r="M17" s="254">
        <f>VLOOKUP($A17,'Lista Atleti'!$A$5:$M$31,M$4,0)</f>
        <v>0.40763888888888883</v>
      </c>
      <c r="N17" s="251"/>
      <c r="O17" s="251"/>
      <c r="P17" s="85"/>
    </row>
    <row r="18" spans="1:16" ht="75" customHeight="1" x14ac:dyDescent="0.2">
      <c r="A18" s="218">
        <v>12</v>
      </c>
      <c r="B18" s="249">
        <f>VLOOKUP($A18,'Lista Atleti'!$A$5:$M$31,B$4,0)</f>
        <v>12</v>
      </c>
      <c r="C18" s="250" t="str">
        <f>VLOOKUP($A18,'Lista Atleti'!$A$5:$M$31,C$4,0)</f>
        <v>12G</v>
      </c>
      <c r="D18" s="251" t="str">
        <f>VLOOKUP($A18,'Lista Atleti'!$A$5:$M$31,D$4,0)</f>
        <v xml:space="preserve">Massimo Turchi </v>
      </c>
      <c r="E18" s="251" t="str">
        <f>VLOOKUP($A18,'Lista Atleti'!$A$5:$M$31,E$4,0)</f>
        <v>La Belle Equipe</v>
      </c>
      <c r="F18" s="250" t="str">
        <f>VLOOKUP($A18,'Lista Atleti'!$A$5:$M$31,F$4,0)</f>
        <v>Uisp</v>
      </c>
      <c r="G18" s="250" t="str">
        <f>VLOOKUP($A18,'Lista Atleti'!$A$5:$M$31,G$4,0)</f>
        <v>12R</v>
      </c>
      <c r="H18" s="251" t="str">
        <f>VLOOKUP($A18,'Lista Atleti'!$A$5:$M$31,H$4,0)</f>
        <v>Carlotti Mauro</v>
      </c>
      <c r="I18" s="252" t="str">
        <f>VLOOKUP($A18,'Lista Atleti'!$A$5:$M$31,I$4,0)</f>
        <v>La Belle Equipe</v>
      </c>
      <c r="J18" s="250" t="str">
        <f>VLOOKUP($A18,'Lista Atleti'!$A$5:$M$31,J$4,0)</f>
        <v>Uisp</v>
      </c>
      <c r="K18" s="253" t="str">
        <f>VLOOKUP($A18,'Lista Atleti'!$A$5:$M$31,K$4,0)</f>
        <v>F3</v>
      </c>
      <c r="L18" s="250" t="str">
        <f>VLOOKUP($A18,'Lista Atleti'!$A$5:$M$31,L$4,0)</f>
        <v>TT</v>
      </c>
      <c r="M18" s="254">
        <f>VLOOKUP($A18,'Lista Atleti'!$A$5:$M$31,M$4,0)</f>
        <v>0.40972222222222215</v>
      </c>
      <c r="N18" s="251"/>
      <c r="O18" s="251"/>
      <c r="P18" s="17"/>
    </row>
    <row r="19" spans="1:16" ht="75" customHeight="1" x14ac:dyDescent="0.2">
      <c r="A19" s="218">
        <v>13</v>
      </c>
      <c r="B19" s="249">
        <f>VLOOKUP($A19,'Lista Atleti'!$A$5:$M$31,B$4,0)</f>
        <v>13</v>
      </c>
      <c r="C19" s="250" t="str">
        <f>VLOOKUP($A19,'Lista Atleti'!$A$5:$M$31,C$4,0)</f>
        <v>13G</v>
      </c>
      <c r="D19" s="251" t="str">
        <f>VLOOKUP($A19,'Lista Atleti'!$A$5:$M$31,D$4,0)</f>
        <v>Freschi Alessio</v>
      </c>
      <c r="E19" s="251" t="str">
        <f>VLOOKUP($A19,'Lista Atleti'!$A$5:$M$31,E$4,0)</f>
        <v>G.S.Carli Salviano a.s.d.</v>
      </c>
      <c r="F19" s="250" t="str">
        <f>VLOOKUP($A19,'Lista Atleti'!$A$5:$M$31,F$4,0)</f>
        <v>Fci</v>
      </c>
      <c r="G19" s="250" t="str">
        <f>VLOOKUP($A19,'Lista Atleti'!$A$5:$M$31,G$4,0)</f>
        <v>13R</v>
      </c>
      <c r="H19" s="251" t="str">
        <f>VLOOKUP($A19,'Lista Atleti'!$A$5:$M$31,H$4,0)</f>
        <v>Freschi Alessandro</v>
      </c>
      <c r="I19" s="252" t="str">
        <f>VLOOKUP($A19,'Lista Atleti'!$A$5:$M$31,I$4,0)</f>
        <v>G.S.Carli Salviano a.s.d.</v>
      </c>
      <c r="J19" s="250" t="str">
        <f>VLOOKUP($A19,'Lista Atleti'!$A$5:$M$31,J$4,0)</f>
        <v>Fci</v>
      </c>
      <c r="K19" s="253" t="str">
        <f>VLOOKUP($A19,'Lista Atleti'!$A$5:$M$31,K$4,0)</f>
        <v>F3</v>
      </c>
      <c r="L19" s="250" t="str">
        <f>VLOOKUP($A19,'Lista Atleti'!$A$5:$M$31,L$4,0)</f>
        <v>TT</v>
      </c>
      <c r="M19" s="254">
        <f>VLOOKUP($A19,'Lista Atleti'!$A$5:$M$31,M$4,0)</f>
        <v>0.42013888888888884</v>
      </c>
      <c r="N19" s="251"/>
      <c r="O19" s="251"/>
      <c r="P19" s="17"/>
    </row>
    <row r="20" spans="1:16" ht="75" customHeight="1" x14ac:dyDescent="0.2">
      <c r="A20" s="218">
        <v>14</v>
      </c>
      <c r="B20" s="249">
        <f>VLOOKUP($A20,'Lista Atleti'!$A$5:$M$31,B$4,0)</f>
        <v>14</v>
      </c>
      <c r="C20" s="250" t="str">
        <f>VLOOKUP($A20,'Lista Atleti'!$A$5:$M$31,C$4,0)</f>
        <v>14G</v>
      </c>
      <c r="D20" s="251" t="str">
        <f>VLOOKUP($A20,'Lista Atleti'!$A$5:$M$31,D$4,0)</f>
        <v xml:space="preserve">Guarini Gabriele </v>
      </c>
      <c r="E20" s="251" t="str">
        <f>VLOOKUP($A20,'Lista Atleti'!$A$5:$M$31,E$4,0)</f>
        <v>New mt bike</v>
      </c>
      <c r="F20" s="250" t="str">
        <f>VLOOKUP($A20,'Lista Atleti'!$A$5:$M$31,F$4,0)</f>
        <v>Uisp</v>
      </c>
      <c r="G20" s="250" t="str">
        <f>VLOOKUP($A20,'Lista Atleti'!$A$5:$M$31,G$4,0)</f>
        <v>14R</v>
      </c>
      <c r="H20" s="251" t="str">
        <f>VLOOKUP($A20,'Lista Atleti'!$A$5:$M$31,H$4,0)</f>
        <v>Lushin Eduard</v>
      </c>
      <c r="I20" s="252" t="str">
        <f>VLOOKUP($A20,'Lista Atleti'!$A$5:$M$31,I$4,0)</f>
        <v xml:space="preserve">Bicisport Sanguinetti </v>
      </c>
      <c r="J20" s="250" t="str">
        <f>VLOOKUP($A20,'Lista Atleti'!$A$5:$M$31,J$4,0)</f>
        <v>Uisp</v>
      </c>
      <c r="K20" s="253" t="str">
        <f>VLOOKUP($A20,'Lista Atleti'!$A$5:$M$31,K$4,0)</f>
        <v>F3</v>
      </c>
      <c r="L20" s="250" t="str">
        <f>VLOOKUP($A20,'Lista Atleti'!$A$5:$M$31,L$4,0)</f>
        <v>TT</v>
      </c>
      <c r="M20" s="254">
        <f>VLOOKUP($A20,'Lista Atleti'!$A$5:$M$31,M$4,0)</f>
        <v>0.42222222222222217</v>
      </c>
      <c r="N20" s="251"/>
      <c r="O20" s="251"/>
      <c r="P20" s="17"/>
    </row>
    <row r="21" spans="1:16" ht="75" customHeight="1" x14ac:dyDescent="0.2">
      <c r="A21" s="218">
        <v>15</v>
      </c>
      <c r="B21" s="249">
        <f>VLOOKUP($A21,'Lista Atleti'!$A$5:$M$31,B$4,0)</f>
        <v>15</v>
      </c>
      <c r="C21" s="250" t="str">
        <f>VLOOKUP($A21,'Lista Atleti'!$A$5:$M$31,C$4,0)</f>
        <v>15G</v>
      </c>
      <c r="D21" s="251" t="str">
        <f>VLOOKUP($A21,'Lista Atleti'!$A$5:$M$31,D$4,0)</f>
        <v>Masiani Nicola</v>
      </c>
      <c r="E21" s="251" t="str">
        <f>VLOOKUP($A21,'Lista Atleti'!$A$5:$M$31,E$4,0)</f>
        <v>Tredici Racing Club</v>
      </c>
      <c r="F21" s="250" t="str">
        <f>VLOOKUP($A21,'Lista Atleti'!$A$5:$M$31,F$4,0)</f>
        <v>Uisp</v>
      </c>
      <c r="G21" s="250" t="str">
        <f>VLOOKUP($A21,'Lista Atleti'!$A$5:$M$31,G$4,0)</f>
        <v>15R</v>
      </c>
      <c r="H21" s="251" t="str">
        <f>VLOOKUP($A21,'Lista Atleti'!$A$5:$M$31,H$4,0)</f>
        <v>Maggini Alessandro</v>
      </c>
      <c r="I21" s="252" t="str">
        <f>VLOOKUP($A21,'Lista Atleti'!$A$5:$M$31,I$4,0)</f>
        <v>Tredici Racing Club</v>
      </c>
      <c r="J21" s="250" t="str">
        <f>VLOOKUP($A21,'Lista Atleti'!$A$5:$M$31,J$4,0)</f>
        <v>Uisp</v>
      </c>
      <c r="K21" s="253" t="str">
        <f>VLOOKUP($A21,'Lista Atleti'!$A$5:$M$31,K$4,0)</f>
        <v>F3</v>
      </c>
      <c r="L21" s="250" t="str">
        <f>VLOOKUP($A21,'Lista Atleti'!$A$5:$M$31,L$4,0)</f>
        <v>TT</v>
      </c>
      <c r="M21" s="254">
        <f>VLOOKUP($A21,'Lista Atleti'!$A$5:$M$31,M$4,0)</f>
        <v>0.42430555555555549</v>
      </c>
      <c r="N21" s="251"/>
      <c r="O21" s="251"/>
      <c r="P21" s="17"/>
    </row>
    <row r="22" spans="1:16" ht="75" customHeight="1" x14ac:dyDescent="0.2">
      <c r="A22" s="218">
        <v>16</v>
      </c>
      <c r="B22" s="249">
        <f>VLOOKUP($A22,'Lista Atleti'!$A$5:$M$31,B$4,0)</f>
        <v>16</v>
      </c>
      <c r="C22" s="250" t="str">
        <f>VLOOKUP($A22,'Lista Atleti'!$A$5:$M$31,C$4,0)</f>
        <v>16G</v>
      </c>
      <c r="D22" s="251" t="str">
        <f>VLOOKUP($A22,'Lista Atleti'!$A$5:$M$31,D$4,0)</f>
        <v>Tucci Massimo</v>
      </c>
      <c r="E22" s="251" t="str">
        <f>VLOOKUP($A22,'Lista Atleti'!$A$5:$M$31,E$4,0)</f>
        <v>Cicloteam San Ginese</v>
      </c>
      <c r="F22" s="250" t="str">
        <f>VLOOKUP($A22,'Lista Atleti'!$A$5:$M$31,F$4,0)</f>
        <v>Uisp</v>
      </c>
      <c r="G22" s="250" t="str">
        <f>VLOOKUP($A22,'Lista Atleti'!$A$5:$M$31,G$4,0)</f>
        <v>16R</v>
      </c>
      <c r="H22" s="251" t="str">
        <f>VLOOKUP($A22,'Lista Atleti'!$A$5:$M$31,H$4,0)</f>
        <v>Tucci Mauro</v>
      </c>
      <c r="I22" s="252" t="str">
        <f>VLOOKUP($A22,'Lista Atleti'!$A$5:$M$31,I$4,0)</f>
        <v>Cicloteam San Ginese</v>
      </c>
      <c r="J22" s="250" t="str">
        <f>VLOOKUP($A22,'Lista Atleti'!$A$5:$M$31,J$4,0)</f>
        <v>Uisp</v>
      </c>
      <c r="K22" s="253" t="str">
        <f>VLOOKUP($A22,'Lista Atleti'!$A$5:$M$31,K$4,0)</f>
        <v>F3</v>
      </c>
      <c r="L22" s="250" t="str">
        <f>VLOOKUP($A22,'Lista Atleti'!$A$5:$M$31,L$4,0)</f>
        <v>TT</v>
      </c>
      <c r="M22" s="254">
        <f>VLOOKUP($A22,'Lista Atleti'!$A$5:$M$31,M$4,0)</f>
        <v>0.42638888888888882</v>
      </c>
      <c r="N22" s="251"/>
      <c r="O22" s="251"/>
      <c r="P22" s="17"/>
    </row>
    <row r="23" spans="1:16" ht="75" customHeight="1" x14ac:dyDescent="0.2">
      <c r="A23" s="218">
        <v>17</v>
      </c>
      <c r="B23" s="249">
        <f>VLOOKUP($A23,'Lista Atleti'!$A$5:$M$31,B$4,0)</f>
        <v>17</v>
      </c>
      <c r="C23" s="250" t="str">
        <f>VLOOKUP($A23,'Lista Atleti'!$A$5:$M$31,C$4,0)</f>
        <v>17G</v>
      </c>
      <c r="D23" s="251" t="str">
        <f>VLOOKUP($A23,'Lista Atleti'!$A$5:$M$31,D$4,0)</f>
        <v xml:space="preserve">Dalle Mura Attilio </v>
      </c>
      <c r="E23" s="251" t="str">
        <f>VLOOKUP($A23,'Lista Atleti'!$A$5:$M$31,E$4,0)</f>
        <v>Gs Quercia</v>
      </c>
      <c r="F23" s="250" t="str">
        <f>VLOOKUP($A23,'Lista Atleti'!$A$5:$M$31,F$4,0)</f>
        <v>Uisp</v>
      </c>
      <c r="G23" s="250" t="str">
        <f>VLOOKUP($A23,'Lista Atleti'!$A$5:$M$31,G$4,0)</f>
        <v>17R</v>
      </c>
      <c r="H23" s="251" t="str">
        <f>VLOOKUP($A23,'Lista Atleti'!$A$5:$M$31,H$4,0)</f>
        <v>Fondelli Daniele</v>
      </c>
      <c r="I23" s="252" t="str">
        <f>VLOOKUP($A23,'Lista Atleti'!$A$5:$M$31,I$4,0)</f>
        <v>Cicli Puccinelli</v>
      </c>
      <c r="J23" s="250" t="str">
        <f>VLOOKUP($A23,'Lista Atleti'!$A$5:$M$31,J$4,0)</f>
        <v>Uisp</v>
      </c>
      <c r="K23" s="253" t="str">
        <f>VLOOKUP($A23,'Lista Atleti'!$A$5:$M$31,K$4,0)</f>
        <v>F4</v>
      </c>
      <c r="L23" s="250" t="str">
        <f>VLOOKUP($A23,'Lista Atleti'!$A$5:$M$31,L$4,0)</f>
        <v>BDC</v>
      </c>
      <c r="M23" s="254">
        <f>VLOOKUP($A23,'Lista Atleti'!$A$5:$M$31,M$4,0)</f>
        <v>0.4284722222222222</v>
      </c>
      <c r="N23" s="251"/>
      <c r="O23" s="251"/>
      <c r="P23" s="17"/>
    </row>
    <row r="24" spans="1:16" ht="75" customHeight="1" x14ac:dyDescent="0.2">
      <c r="A24" s="218">
        <v>18</v>
      </c>
      <c r="B24" s="249">
        <f>VLOOKUP($A24,'Lista Atleti'!$A$5:$M$31,B$4,0)</f>
        <v>18</v>
      </c>
      <c r="C24" s="250" t="str">
        <f>VLOOKUP($A24,'Lista Atleti'!$A$5:$M$31,C$4,0)</f>
        <v>18G</v>
      </c>
      <c r="D24" s="251" t="str">
        <f>VLOOKUP($A24,'Lista Atleti'!$A$5:$M$31,D$4,0)</f>
        <v>Greco Stefano</v>
      </c>
      <c r="E24" s="251" t="str">
        <f>VLOOKUP($A24,'Lista Atleti'!$A$5:$M$31,E$4,0)</f>
        <v>Gruppo Crosa Bike</v>
      </c>
      <c r="F24" s="250" t="str">
        <f>VLOOKUP($A24,'Lista Atleti'!$A$5:$M$31,F$4,0)</f>
        <v>Uisp</v>
      </c>
      <c r="G24" s="250" t="str">
        <f>VLOOKUP($A24,'Lista Atleti'!$A$5:$M$31,G$4,0)</f>
        <v>18R</v>
      </c>
      <c r="H24" s="251" t="str">
        <f>VLOOKUP($A24,'Lista Atleti'!$A$5:$M$31,H$4,0)</f>
        <v>Oliviero Lorenzi</v>
      </c>
      <c r="I24" s="252" t="str">
        <f>VLOOKUP($A24,'Lista Atleti'!$A$5:$M$31,I$4,0)</f>
        <v>Gruppo Crosa Bike</v>
      </c>
      <c r="J24" s="250" t="str">
        <f>VLOOKUP($A24,'Lista Atleti'!$A$5:$M$31,J$4,0)</f>
        <v>Uisp</v>
      </c>
      <c r="K24" s="253" t="str">
        <f>VLOOKUP($A24,'Lista Atleti'!$A$5:$M$31,K$4,0)</f>
        <v>F4</v>
      </c>
      <c r="L24" s="250" t="str">
        <f>VLOOKUP($A24,'Lista Atleti'!$A$5:$M$31,L$4,0)</f>
        <v>TT</v>
      </c>
      <c r="M24" s="254">
        <f>VLOOKUP($A24,'Lista Atleti'!$A$5:$M$31,M$4,0)</f>
        <v>0.43055555555555558</v>
      </c>
      <c r="N24" s="251"/>
      <c r="O24" s="251"/>
      <c r="P24" s="85"/>
    </row>
    <row r="25" spans="1:16" ht="75" customHeight="1" x14ac:dyDescent="0.2">
      <c r="A25" s="218">
        <v>19</v>
      </c>
      <c r="B25" s="249">
        <f>VLOOKUP($A25,'Lista Atleti'!$A$5:$M$31,B$4,0)</f>
        <v>19</v>
      </c>
      <c r="C25" s="250" t="str">
        <f>VLOOKUP($A25,'Lista Atleti'!$A$5:$M$31,C$4,0)</f>
        <v>19G</v>
      </c>
      <c r="D25" s="251" t="str">
        <f>VLOOKUP($A25,'Lista Atleti'!$A$5:$M$31,D$4,0)</f>
        <v>Banti Francesco</v>
      </c>
      <c r="E25" s="251" t="str">
        <f>VLOOKUP($A25,'Lista Atleti'!$A$5:$M$31,E$4,0)</f>
        <v>Team Zerosei</v>
      </c>
      <c r="F25" s="250" t="str">
        <f>VLOOKUP($A25,'Lista Atleti'!$A$5:$M$31,F$4,0)</f>
        <v>Uisp</v>
      </c>
      <c r="G25" s="250" t="str">
        <f>VLOOKUP($A25,'Lista Atleti'!$A$5:$M$31,G$4,0)</f>
        <v>19R</v>
      </c>
      <c r="H25" s="251" t="str">
        <f>VLOOKUP($A25,'Lista Atleti'!$A$5:$M$31,H$4,0)</f>
        <v>Sichi Kelly</v>
      </c>
      <c r="I25" s="252" t="str">
        <f>VLOOKUP($A25,'Lista Atleti'!$A$5:$M$31,I$4,0)</f>
        <v>Team Zerosei</v>
      </c>
      <c r="J25" s="250" t="str">
        <f>VLOOKUP($A25,'Lista Atleti'!$A$5:$M$31,J$4,0)</f>
        <v>Uisp</v>
      </c>
      <c r="K25" s="253" t="str">
        <f>VLOOKUP($A25,'Lista Atleti'!$A$5:$M$31,K$4,0)</f>
        <v>Lei &amp; Lui</v>
      </c>
      <c r="L25" s="250" t="str">
        <f>VLOOKUP($A25,'Lista Atleti'!$A$5:$M$31,L$4,0)</f>
        <v>TT</v>
      </c>
      <c r="M25" s="254">
        <f>VLOOKUP($A25,'Lista Atleti'!$A$5:$M$31,M$4,0)</f>
        <v>0.43958333333333327</v>
      </c>
      <c r="N25" s="251"/>
      <c r="O25" s="251"/>
      <c r="P25" s="17"/>
    </row>
    <row r="26" spans="1:16" ht="75" customHeight="1" x14ac:dyDescent="0.2">
      <c r="A26" s="218">
        <v>20</v>
      </c>
      <c r="B26" s="249">
        <f>VLOOKUP($A26,'Lista Atleti'!$A$5:$M$31,B$4,0)</f>
        <v>20</v>
      </c>
      <c r="C26" s="250" t="str">
        <f>VLOOKUP($A26,'Lista Atleti'!$A$5:$M$31,C$4,0)</f>
        <v>20G</v>
      </c>
      <c r="D26" s="251" t="str">
        <f>VLOOKUP($A26,'Lista Atleti'!$A$5:$M$31,D$4,0)</f>
        <v>Ruggeri Federica</v>
      </c>
      <c r="E26" s="251" t="str">
        <f>VLOOKUP($A26,'Lista Atleti'!$A$5:$M$31,E$4,0)</f>
        <v>A.s.d. G.S. Sportissimo</v>
      </c>
      <c r="F26" s="250" t="str">
        <f>VLOOKUP($A26,'Lista Atleti'!$A$5:$M$31,F$4,0)</f>
        <v>Acsi</v>
      </c>
      <c r="G26" s="250" t="str">
        <f>VLOOKUP($A26,'Lista Atleti'!$A$5:$M$31,G$4,0)</f>
        <v>20R</v>
      </c>
      <c r="H26" s="251" t="str">
        <f>VLOOKUP($A26,'Lista Atleti'!$A$5:$M$31,H$4,0)</f>
        <v>Mai Maurizio</v>
      </c>
      <c r="I26" s="252" t="str">
        <f>VLOOKUP($A26,'Lista Atleti'!$A$5:$M$31,I$4,0)</f>
        <v>Ssd Team Stecchetti-Jollywear s.r.l.</v>
      </c>
      <c r="J26" s="250" t="str">
        <f>VLOOKUP($A26,'Lista Atleti'!$A$5:$M$31,J$4,0)</f>
        <v>Acsi</v>
      </c>
      <c r="K26" s="253" t="str">
        <f>VLOOKUP($A26,'Lista Atleti'!$A$5:$M$31,K$4,0)</f>
        <v>Lei &amp; Lui</v>
      </c>
      <c r="L26" s="250" t="str">
        <f>VLOOKUP($A26,'Lista Atleti'!$A$5:$M$31,L$4,0)</f>
        <v>TT</v>
      </c>
      <c r="M26" s="254">
        <f>VLOOKUP($A26,'Lista Atleti'!$A$5:$M$31,M$4,0)</f>
        <v>0.4416666666666666</v>
      </c>
      <c r="N26" s="255"/>
      <c r="O26" s="251"/>
      <c r="P26" s="17"/>
    </row>
    <row r="27" spans="1:16" ht="75" customHeight="1" x14ac:dyDescent="0.2">
      <c r="A27" s="218">
        <v>21</v>
      </c>
      <c r="B27" s="249">
        <f>VLOOKUP($A27,'Lista Atleti'!$A$5:$M$31,B$4,0)</f>
        <v>21</v>
      </c>
      <c r="C27" s="250" t="str">
        <f>VLOOKUP($A27,'Lista Atleti'!$A$5:$M$31,C$4,0)</f>
        <v>21G</v>
      </c>
      <c r="D27" s="251" t="str">
        <f>VLOOKUP($A27,'Lista Atleti'!$A$5:$M$31,D$4,0)</f>
        <v>Mancini Franco</v>
      </c>
      <c r="E27" s="251" t="str">
        <f>VLOOKUP($A27,'Lista Atleti'!$A$5:$M$31,E$4,0)</f>
        <v>A.s.d. MBM</v>
      </c>
      <c r="F27" s="250" t="str">
        <f>VLOOKUP($A27,'Lista Atleti'!$A$5:$M$31,F$4,0)</f>
        <v>Acsi</v>
      </c>
      <c r="G27" s="250" t="str">
        <f>VLOOKUP($A27,'Lista Atleti'!$A$5:$M$31,G$4,0)</f>
        <v>21R</v>
      </c>
      <c r="H27" s="251" t="str">
        <f>VLOOKUP($A27,'Lista Atleti'!$A$5:$M$31,H$4,0)</f>
        <v>Mancini Carmen</v>
      </c>
      <c r="I27" s="252" t="str">
        <f>VLOOKUP($A27,'Lista Atleti'!$A$5:$M$31,I$4,0)</f>
        <v>A.s.d. MBM</v>
      </c>
      <c r="J27" s="250" t="str">
        <f>VLOOKUP($A27,'Lista Atleti'!$A$5:$M$31,J$4,0)</f>
        <v>Acsi</v>
      </c>
      <c r="K27" s="253" t="str">
        <f>VLOOKUP($A27,'Lista Atleti'!$A$5:$M$31,K$4,0)</f>
        <v>Lei &amp; Lui</v>
      </c>
      <c r="L27" s="250" t="str">
        <f>VLOOKUP($A27,'Lista Atleti'!$A$5:$M$31,L$4,0)</f>
        <v>BDC</v>
      </c>
      <c r="M27" s="254">
        <f>VLOOKUP($A27,'Lista Atleti'!$A$5:$M$31,M$4,0)</f>
        <v>0.44374999999999992</v>
      </c>
      <c r="N27" s="255"/>
      <c r="O27" s="251"/>
      <c r="P27" s="17"/>
    </row>
    <row r="28" spans="1:16" ht="75" customHeight="1" x14ac:dyDescent="0.2">
      <c r="A28" s="218">
        <v>22</v>
      </c>
      <c r="B28" s="249">
        <f>VLOOKUP($A28,'Lista Atleti'!$A$5:$M$31,B$4,0)</f>
        <v>22</v>
      </c>
      <c r="C28" s="250" t="str">
        <f>VLOOKUP($A28,'Lista Atleti'!$A$5:$M$31,C$4,0)</f>
        <v>22G</v>
      </c>
      <c r="D28" s="251" t="str">
        <f>VLOOKUP($A28,'Lista Atleti'!$A$5:$M$31,D$4,0)</f>
        <v>Rosati Ilaria</v>
      </c>
      <c r="E28" s="251" t="str">
        <f>VLOOKUP($A28,'Lista Atleti'!$A$5:$M$31,E$4,0)</f>
        <v>Cicloteam San Ginese</v>
      </c>
      <c r="F28" s="250" t="str">
        <f>VLOOKUP($A28,'Lista Atleti'!$A$5:$M$31,F$4,0)</f>
        <v>Uisp</v>
      </c>
      <c r="G28" s="250" t="str">
        <f>VLOOKUP($A28,'Lista Atleti'!$A$5:$M$31,G$4,0)</f>
        <v>22R</v>
      </c>
      <c r="H28" s="251" t="str">
        <f>VLOOKUP($A28,'Lista Atleti'!$A$5:$M$31,H$4,0)</f>
        <v>Grillo Luigi Loris</v>
      </c>
      <c r="I28" s="252" t="str">
        <f>VLOOKUP($A28,'Lista Atleti'!$A$5:$M$31,I$4,0)</f>
        <v>Mugello Toscana Bike a.s.d.</v>
      </c>
      <c r="J28" s="250" t="str">
        <f>VLOOKUP($A28,'Lista Atleti'!$A$5:$M$31,J$4,0)</f>
        <v>Uisp</v>
      </c>
      <c r="K28" s="253" t="str">
        <f>VLOOKUP($A28,'Lista Atleti'!$A$5:$M$31,K$4,0)</f>
        <v>Lei &amp; Lui</v>
      </c>
      <c r="L28" s="250" t="str">
        <f>VLOOKUP($A28,'Lista Atleti'!$A$5:$M$31,L$4,0)</f>
        <v>BDC</v>
      </c>
      <c r="M28" s="254">
        <f>VLOOKUP($A28,'Lista Atleti'!$A$5:$M$31,M$4,0)</f>
        <v>0.44583333333333325</v>
      </c>
      <c r="N28" s="251"/>
      <c r="O28" s="251"/>
      <c r="P28" s="17"/>
    </row>
    <row r="29" spans="1:16" ht="75" customHeight="1" x14ac:dyDescent="0.2">
      <c r="A29" s="218">
        <v>23</v>
      </c>
      <c r="B29" s="249">
        <f>VLOOKUP($A29,'Lista Atleti'!$A$5:$M$31,B$4,0)</f>
        <v>23</v>
      </c>
      <c r="C29" s="250" t="str">
        <f>VLOOKUP($A29,'Lista Atleti'!$A$5:$M$31,C$4,0)</f>
        <v>23G</v>
      </c>
      <c r="D29" s="251" t="str">
        <f>VLOOKUP($A29,'Lista Atleti'!$A$5:$M$31,D$4,0)</f>
        <v>Fallavena Valerio</v>
      </c>
      <c r="E29" s="251" t="str">
        <f>VLOOKUP($A29,'Lista Atleti'!$A$5:$M$31,E$4,0)</f>
        <v>Team VF Group</v>
      </c>
      <c r="F29" s="250" t="str">
        <f>VLOOKUP($A29,'Lista Atleti'!$A$5:$M$31,F$4,0)</f>
        <v>Uisp</v>
      </c>
      <c r="G29" s="250" t="str">
        <f>VLOOKUP($A29,'Lista Atleti'!$A$5:$M$31,G$4,0)</f>
        <v>23R</v>
      </c>
      <c r="H29" s="251" t="str">
        <f>VLOOKUP($A29,'Lista Atleti'!$A$5:$M$31,H$4,0)</f>
        <v>Vaccari Elga</v>
      </c>
      <c r="I29" s="252" t="str">
        <f>VLOOKUP($A29,'Lista Atleti'!$A$5:$M$31,I$4,0)</f>
        <v>Team VF Group</v>
      </c>
      <c r="J29" s="250" t="str">
        <f>VLOOKUP($A29,'Lista Atleti'!$A$5:$M$31,J$4,0)</f>
        <v>Uisp</v>
      </c>
      <c r="K29" s="253" t="str">
        <f>VLOOKUP($A29,'Lista Atleti'!$A$5:$M$31,K$4,0)</f>
        <v>Lei &amp; Lui</v>
      </c>
      <c r="L29" s="250" t="str">
        <f>VLOOKUP($A29,'Lista Atleti'!$A$5:$M$31,L$4,0)</f>
        <v>TT</v>
      </c>
      <c r="M29" s="254">
        <f>VLOOKUP($A29,'Lista Atleti'!$A$5:$M$31,M$4,0)</f>
        <v>0.44791666666666657</v>
      </c>
      <c r="N29" s="251"/>
      <c r="O29" s="251"/>
      <c r="P29" s="17"/>
    </row>
    <row r="30" spans="1:16" ht="75" customHeight="1" x14ac:dyDescent="0.2">
      <c r="A30" s="218">
        <v>24</v>
      </c>
      <c r="B30" s="249">
        <f>VLOOKUP($A30,'Lista Atleti'!$A$5:$M$31,B$4,0)</f>
        <v>24</v>
      </c>
      <c r="C30" s="250" t="str">
        <f>VLOOKUP($A30,'Lista Atleti'!$A$5:$M$31,C$4,0)</f>
        <v>24G</v>
      </c>
      <c r="D30" s="251" t="str">
        <f>VLOOKUP($A30,'Lista Atleti'!$A$5:$M$31,D$4,0)</f>
        <v>Giusti Daniele</v>
      </c>
      <c r="E30" s="251" t="str">
        <f>VLOOKUP($A30,'Lista Atleti'!$A$5:$M$31,E$4,0)</f>
        <v>Cicloteam San Ginese</v>
      </c>
      <c r="F30" s="250" t="str">
        <f>VLOOKUP($A30,'Lista Atleti'!$A$5:$M$31,F$4,0)</f>
        <v>Uisp</v>
      </c>
      <c r="G30" s="250" t="str">
        <f>VLOOKUP($A30,'Lista Atleti'!$A$5:$M$31,G$4,0)</f>
        <v>24R</v>
      </c>
      <c r="H30" s="251" t="str">
        <f>VLOOKUP($A30,'Lista Atleti'!$A$5:$M$31,H$4,0)</f>
        <v>Federigi Elisa</v>
      </c>
      <c r="I30" s="252" t="str">
        <f>VLOOKUP($A30,'Lista Atleti'!$A$5:$M$31,I$4,0)</f>
        <v>Cicloteam San Ginese</v>
      </c>
      <c r="J30" s="250" t="str">
        <f>VLOOKUP($A30,'Lista Atleti'!$A$5:$M$31,J$4,0)</f>
        <v>Uisp</v>
      </c>
      <c r="K30" s="253" t="str">
        <f>VLOOKUP($A30,'Lista Atleti'!$A$5:$M$31,K$4,0)</f>
        <v>Lei &amp; Lui</v>
      </c>
      <c r="L30" s="250" t="str">
        <f>VLOOKUP($A30,'Lista Atleti'!$A$5:$M$31,L$4,0)</f>
        <v>TT</v>
      </c>
      <c r="M30" s="254">
        <f>VLOOKUP($A30,'Lista Atleti'!$A$5:$M$31,M$4,0)</f>
        <v>0.4499999999999999</v>
      </c>
      <c r="N30" s="251"/>
      <c r="O30" s="251"/>
      <c r="P30" s="17"/>
    </row>
    <row r="31" spans="1:16" ht="75" customHeight="1" x14ac:dyDescent="0.2">
      <c r="A31" s="218">
        <v>25</v>
      </c>
      <c r="B31" s="249">
        <f>VLOOKUP($A31,'Lista Atleti'!$A$5:$M$31,B$4,0)</f>
        <v>25</v>
      </c>
      <c r="C31" s="250" t="str">
        <f>VLOOKUP($A31,'Lista Atleti'!$A$5:$M$31,C$4,0)</f>
        <v>25G</v>
      </c>
      <c r="D31" s="251" t="str">
        <f>VLOOKUP($A31,'Lista Atleti'!$A$5:$M$31,D$4,0)</f>
        <v>De Palma Lucrezia</v>
      </c>
      <c r="E31" s="251" t="str">
        <f>VLOOKUP($A31,'Lista Atleti'!$A$5:$M$31,E$4,0)</f>
        <v>G.S.Carli Salviano a.s.d.</v>
      </c>
      <c r="F31" s="250" t="str">
        <f>VLOOKUP($A31,'Lista Atleti'!$A$5:$M$31,F$4,0)</f>
        <v>Fci</v>
      </c>
      <c r="G31" s="250" t="str">
        <f>VLOOKUP($A31,'Lista Atleti'!$A$5:$M$31,G$4,0)</f>
        <v>25R</v>
      </c>
      <c r="H31" s="251" t="str">
        <f>VLOOKUP($A31,'Lista Atleti'!$A$5:$M$31,H$4,0)</f>
        <v>Sbarra Susanna</v>
      </c>
      <c r="I31" s="252" t="str">
        <f>VLOOKUP($A31,'Lista Atleti'!$A$5:$M$31,I$4,0)</f>
        <v>G.S.Carli Salviano a.s.d.</v>
      </c>
      <c r="J31" s="250" t="str">
        <f>VLOOKUP($A31,'Lista Atleti'!$A$5:$M$31,J$4,0)</f>
        <v>Fci</v>
      </c>
      <c r="K31" s="253" t="str">
        <f>VLOOKUP($A31,'Lista Atleti'!$A$5:$M$31,K$4,0)</f>
        <v>Donna</v>
      </c>
      <c r="L31" s="250" t="str">
        <f>VLOOKUP($A31,'Lista Atleti'!$A$5:$M$31,L$4,0)</f>
        <v>BDC</v>
      </c>
      <c r="M31" s="254">
        <f>VLOOKUP($A31,'Lista Atleti'!$A$5:$M$31,M$4,0)</f>
        <v>0.45833333333333326</v>
      </c>
      <c r="N31" s="251"/>
      <c r="O31" s="251"/>
      <c r="P31" s="17"/>
    </row>
    <row r="32" spans="1:16" ht="75" customHeight="1" x14ac:dyDescent="0.2">
      <c r="A32" s="218">
        <v>26</v>
      </c>
      <c r="B32" s="249">
        <f>VLOOKUP($A32,'Lista Atleti'!$A$5:$M$31,B$4,0)</f>
        <v>26</v>
      </c>
      <c r="C32" s="250" t="str">
        <f>VLOOKUP($A32,'Lista Atleti'!$A$5:$M$31,C$4,0)</f>
        <v>26G</v>
      </c>
      <c r="D32" s="251" t="str">
        <f>VLOOKUP($A32,'Lista Atleti'!$A$5:$M$31,D$4,0)</f>
        <v>Graffeo Valeria</v>
      </c>
      <c r="E32" s="251" t="str">
        <f>VLOOKUP($A32,'Lista Atleti'!$A$5:$M$31,E$4,0)</f>
        <v xml:space="preserve"> La Belle Equipe</v>
      </c>
      <c r="F32" s="250" t="str">
        <f>VLOOKUP($A32,'Lista Atleti'!$A$5:$M$31,F$4,0)</f>
        <v>Uisp</v>
      </c>
      <c r="G32" s="250" t="str">
        <f>VLOOKUP($A32,'Lista Atleti'!$A$5:$M$31,G$4,0)</f>
        <v>26R</v>
      </c>
      <c r="H32" s="251" t="str">
        <f>VLOOKUP($A32,'Lista Atleti'!$A$5:$M$31,H$4,0)</f>
        <v>Lari Alessandra</v>
      </c>
      <c r="I32" s="252" t="str">
        <f>VLOOKUP($A32,'Lista Atleti'!$A$5:$M$31,I$4,0)</f>
        <v>Bicisport Sanguinetti</v>
      </c>
      <c r="J32" s="250" t="str">
        <f>VLOOKUP($A32,'Lista Atleti'!$A$5:$M$31,J$4,0)</f>
        <v>Uisp</v>
      </c>
      <c r="K32" s="253" t="str">
        <f>VLOOKUP($A32,'Lista Atleti'!$A$5:$M$31,K$4,0)</f>
        <v>Donna</v>
      </c>
      <c r="L32" s="250" t="str">
        <f>VLOOKUP($A32,'Lista Atleti'!$A$5:$M$31,L$4,0)</f>
        <v>BDC</v>
      </c>
      <c r="M32" s="254">
        <f>VLOOKUP($A32,'Lista Atleti'!$A$5:$M$31,M$4,0)</f>
        <v>0.46041666666666659</v>
      </c>
      <c r="N32" s="251"/>
      <c r="O32" s="251"/>
      <c r="P32" s="17"/>
    </row>
    <row r="33" spans="1:16" ht="75" customHeight="1" x14ac:dyDescent="0.2">
      <c r="A33" s="218">
        <v>27</v>
      </c>
      <c r="B33" s="249">
        <f>VLOOKUP($A33,'Lista Atleti'!$A$5:$M$31,B$4,0)</f>
        <v>27</v>
      </c>
      <c r="C33" s="250" t="str">
        <f>VLOOKUP($A33,'Lista Atleti'!$A$5:$M$31,C$4,0)</f>
        <v>27G</v>
      </c>
      <c r="D33" s="251" t="str">
        <f>VLOOKUP($A33,'Lista Atleti'!$A$5:$M$31,D$4,0)</f>
        <v>Natalia Medvedeva</v>
      </c>
      <c r="E33" s="251" t="str">
        <f>VLOOKUP($A33,'Lista Atleti'!$A$5:$M$31,E$4,0)</f>
        <v xml:space="preserve">Bicisport Sanguinetti </v>
      </c>
      <c r="F33" s="250" t="str">
        <f>VLOOKUP($A33,'Lista Atleti'!$A$5:$M$31,F$4,0)</f>
        <v>Uisp</v>
      </c>
      <c r="G33" s="250" t="str">
        <f>VLOOKUP($A33,'Lista Atleti'!$A$5:$M$31,G$4,0)</f>
        <v>27R</v>
      </c>
      <c r="H33" s="251" t="str">
        <f>VLOOKUP($A33,'Lista Atleti'!$A$5:$M$31,H$4,0)</f>
        <v>Lushin Eduard</v>
      </c>
      <c r="I33" s="252" t="str">
        <f>VLOOKUP($A33,'Lista Atleti'!$A$5:$M$31,I$4,0)</f>
        <v>Bicisport Sanguinetti</v>
      </c>
      <c r="J33" s="250" t="str">
        <f>VLOOKUP($A33,'Lista Atleti'!$A$5:$M$31,J$4,0)</f>
        <v>Uisp</v>
      </c>
      <c r="K33" s="253" t="str">
        <f>VLOOKUP($A33,'Lista Atleti'!$A$5:$M$31,K$4,0)</f>
        <v>Lei &amp; Lui</v>
      </c>
      <c r="L33" s="250" t="str">
        <f>VLOOKUP($A33,'Lista Atleti'!$A$5:$M$31,L$4,0)</f>
        <v>TT</v>
      </c>
      <c r="M33" s="254">
        <f>VLOOKUP($A33,'Lista Atleti'!$A$5:$M$31,M$4,0)</f>
        <v>0.46249999999999991</v>
      </c>
      <c r="N33" s="251"/>
      <c r="O33" s="251"/>
      <c r="P33" s="17"/>
    </row>
  </sheetData>
  <sortState xmlns:xlrd2="http://schemas.microsoft.com/office/spreadsheetml/2017/richdata2" ref="B1:B37">
    <sortCondition ref="B5:B37"/>
  </sortState>
  <mergeCells count="1">
    <mergeCell ref="A3:O3"/>
  </mergeCells>
  <phoneticPr fontId="13" type="noConversion"/>
  <printOptions horizontalCentered="1"/>
  <pageMargins left="0.23622047244094491" right="0.23622047244094491" top="0.15748031496062992" bottom="0.74803149606299213" header="0.31496062992125984" footer="0.31496062992125984"/>
  <pageSetup paperSize="9" scale="32" orientation="landscape" verticalDpi="4294967294" r:id="rId1"/>
  <headerFooter alignWithMargins="0">
    <oddFooter>Page &amp;P of &amp;N</oddFooter>
  </headerFooter>
  <rowBreaks count="1" manualBreakCount="1">
    <brk id="22" min="1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K32"/>
  <sheetViews>
    <sheetView showGridLines="0" view="pageBreakPreview" zoomScale="55" zoomScaleNormal="100" zoomScaleSheetLayoutView="55" workbookViewId="0">
      <selection activeCell="C7" sqref="C7:C32"/>
    </sheetView>
  </sheetViews>
  <sheetFormatPr defaultRowHeight="15" x14ac:dyDescent="0.25"/>
  <cols>
    <col min="1" max="1" width="4.140625" customWidth="1"/>
    <col min="2" max="3" width="10.42578125" customWidth="1"/>
    <col min="4" max="4" width="11" customWidth="1"/>
    <col min="5" max="5" width="32.5703125" style="37" bestFit="1" customWidth="1"/>
    <col min="6" max="6" width="11.7109375" customWidth="1"/>
    <col min="7" max="7" width="14.7109375" customWidth="1"/>
    <col min="8" max="8" width="12.85546875" style="12" customWidth="1"/>
    <col min="9" max="9" width="28.140625" bestFit="1" customWidth="1"/>
    <col min="10" max="10" width="11.5703125" bestFit="1" customWidth="1"/>
    <col min="11" max="11" width="14.5703125" customWidth="1"/>
    <col min="12" max="12" width="5.5703125" customWidth="1"/>
  </cols>
  <sheetData>
    <row r="4" spans="2:11" ht="57" customHeight="1" x14ac:dyDescent="0.25"/>
    <row r="5" spans="2:11" ht="17.25" customHeight="1" x14ac:dyDescent="0.25"/>
    <row r="6" spans="2:11" s="30" customFormat="1" ht="60.75" x14ac:dyDescent="0.2">
      <c r="B6" s="150" t="s">
        <v>1</v>
      </c>
      <c r="C6" s="150" t="s">
        <v>136</v>
      </c>
      <c r="D6" s="151" t="s">
        <v>32</v>
      </c>
      <c r="E6" s="151" t="s">
        <v>6</v>
      </c>
      <c r="F6" s="151" t="s">
        <v>2</v>
      </c>
      <c r="G6" s="151" t="s">
        <v>123</v>
      </c>
      <c r="H6" s="152" t="s">
        <v>33</v>
      </c>
      <c r="I6" s="153" t="s">
        <v>9</v>
      </c>
      <c r="J6" s="154" t="s">
        <v>2</v>
      </c>
      <c r="K6" s="154" t="s">
        <v>124</v>
      </c>
    </row>
    <row r="7" spans="2:11" s="5" customFormat="1" ht="21" x14ac:dyDescent="0.35">
      <c r="B7" s="155">
        <v>21</v>
      </c>
      <c r="C7" s="155">
        <f>VLOOKUP($B7,Anagrafica!$A$6:$AF$353,2,0)</f>
        <v>21</v>
      </c>
      <c r="D7" s="155" t="str">
        <f>VLOOKUP($B7,Anagrafica!$A$6:$AF$353,3,0)</f>
        <v>21G</v>
      </c>
      <c r="E7" s="156" t="str">
        <f>VLOOKUP($B7,Anagrafica!$A$6:$AF$353,4,0)</f>
        <v>Mancini Franco</v>
      </c>
      <c r="F7" s="155" t="str">
        <f>VLOOKUP($B7,Anagrafica!$A$6:$AF$353,15,0)</f>
        <v>BDC</v>
      </c>
      <c r="G7" s="157"/>
      <c r="H7" s="158" t="str">
        <f>VLOOKUP($B7,Anagrafica!$A$6:$AF$353,16,0)</f>
        <v>21R</v>
      </c>
      <c r="I7" s="156" t="str">
        <f>VLOOKUP($B7,Anagrafica!$A$6:$AF$353,17,0)</f>
        <v>Mancini Carmen</v>
      </c>
      <c r="J7" s="155" t="str">
        <f>VLOOKUP($B7,Anagrafica!$A$6:$AF$353,28,0)</f>
        <v>BDC</v>
      </c>
      <c r="K7" s="157"/>
    </row>
    <row r="8" spans="2:11" s="5" customFormat="1" ht="20.25" x14ac:dyDescent="0.3">
      <c r="B8" s="155">
        <v>19</v>
      </c>
      <c r="C8" s="155">
        <f>VLOOKUP($B8,Anagrafica!$A$6:$AF$353,2,0)</f>
        <v>19</v>
      </c>
      <c r="D8" s="155" t="str">
        <f>VLOOKUP($B8,Anagrafica!$A$6:$AF$353,3,0)</f>
        <v>19G</v>
      </c>
      <c r="E8" s="156" t="str">
        <f>VLOOKUP($B8,Anagrafica!$A$6:$AF$353,4,0)</f>
        <v>Banti Francesco</v>
      </c>
      <c r="F8" s="155" t="str">
        <f>VLOOKUP($B8,Anagrafica!$A$6:$AF$353,15,0)</f>
        <v>TT</v>
      </c>
      <c r="G8" s="159"/>
      <c r="H8" s="158" t="str">
        <f>VLOOKUP($B8,Anagrafica!$A$6:$AF$353,16,0)</f>
        <v>19R</v>
      </c>
      <c r="I8" s="156" t="str">
        <f>VLOOKUP($B8,Anagrafica!$A$6:$AF$353,17,0)</f>
        <v>Sichi Kelly</v>
      </c>
      <c r="J8" s="155" t="str">
        <f>VLOOKUP($B8,Anagrafica!$A$6:$AF$353,28,0)</f>
        <v>TT</v>
      </c>
      <c r="K8" s="159"/>
    </row>
    <row r="9" spans="2:11" s="5" customFormat="1" ht="21" x14ac:dyDescent="0.35">
      <c r="B9" s="155">
        <v>23</v>
      </c>
      <c r="C9" s="155">
        <f>VLOOKUP($B9,Anagrafica!$A$6:$AF$353,2,0)</f>
        <v>23</v>
      </c>
      <c r="D9" s="155" t="str">
        <f>VLOOKUP($B9,Anagrafica!$A$6:$AF$353,3,0)</f>
        <v>23G</v>
      </c>
      <c r="E9" s="156" t="str">
        <f>VLOOKUP($B9,Anagrafica!$A$6:$AF$353,4,0)</f>
        <v>Fallavena Valerio</v>
      </c>
      <c r="F9" s="155" t="str">
        <f>VLOOKUP($B9,Anagrafica!$A$6:$AF$353,15,0)</f>
        <v>TT</v>
      </c>
      <c r="G9" s="157"/>
      <c r="H9" s="158" t="str">
        <f>VLOOKUP($B9,Anagrafica!$A$6:$AF$353,16,0)</f>
        <v>23R</v>
      </c>
      <c r="I9" s="156" t="str">
        <f>VLOOKUP($B9,Anagrafica!$A$6:$AF$353,17,0)</f>
        <v>Vaccari Elga</v>
      </c>
      <c r="J9" s="155" t="str">
        <f>VLOOKUP($B9,Anagrafica!$A$6:$AF$353,28,0)</f>
        <v>TT</v>
      </c>
      <c r="K9" s="157"/>
    </row>
    <row r="10" spans="2:11" s="5" customFormat="1" ht="20.25" x14ac:dyDescent="0.3">
      <c r="B10" s="155">
        <v>12</v>
      </c>
      <c r="C10" s="155">
        <f>VLOOKUP($B10,Anagrafica!$A$6:$AF$353,2,0)</f>
        <v>12</v>
      </c>
      <c r="D10" s="155" t="str">
        <f>VLOOKUP($B10,Anagrafica!$A$6:$AF$353,3,0)</f>
        <v>12G</v>
      </c>
      <c r="E10" s="156" t="str">
        <f>VLOOKUP($B10,Anagrafica!$A$6:$AF$353,4,0)</f>
        <v xml:space="preserve">Massimo Turchi </v>
      </c>
      <c r="F10" s="155" t="str">
        <f>VLOOKUP($B10,Anagrafica!$A$6:$AF$353,15,0)</f>
        <v>TT</v>
      </c>
      <c r="G10" s="159"/>
      <c r="H10" s="158" t="str">
        <f>VLOOKUP($B10,Anagrafica!$A$6:$AF$353,16,0)</f>
        <v>12R</v>
      </c>
      <c r="I10" s="156" t="str">
        <f>VLOOKUP($B10,Anagrafica!$A$6:$AF$353,17,0)</f>
        <v>Carlotti Mauro</v>
      </c>
      <c r="J10" s="155" t="str">
        <f>VLOOKUP($B10,Anagrafica!$A$6:$AF$353,28,0)</f>
        <v>TT</v>
      </c>
      <c r="K10" s="159"/>
    </row>
    <row r="11" spans="2:11" s="5" customFormat="1" ht="20.25" x14ac:dyDescent="0.3">
      <c r="B11" s="155">
        <v>17</v>
      </c>
      <c r="C11" s="155">
        <f>VLOOKUP($B11,Anagrafica!$A$6:$AF$353,2,0)</f>
        <v>17</v>
      </c>
      <c r="D11" s="155" t="str">
        <f>VLOOKUP($B11,Anagrafica!$A$6:$AF$353,3,0)</f>
        <v>17G</v>
      </c>
      <c r="E11" s="156" t="str">
        <f>VLOOKUP($B11,Anagrafica!$A$6:$AF$353,4,0)</f>
        <v xml:space="preserve">Dalle Mura Attilio </v>
      </c>
      <c r="F11" s="155" t="str">
        <f>VLOOKUP($B11,Anagrafica!$A$6:$AF$353,15,0)</f>
        <v>BDC</v>
      </c>
      <c r="G11" s="159"/>
      <c r="H11" s="158" t="str">
        <f>VLOOKUP($B11,Anagrafica!$A$6:$AF$353,16,0)</f>
        <v>17R</v>
      </c>
      <c r="I11" s="156" t="str">
        <f>VLOOKUP($B11,Anagrafica!$A$6:$AF$353,17,0)</f>
        <v>Fondelli Daniele</v>
      </c>
      <c r="J11" s="155" t="str">
        <f>VLOOKUP($B11,Anagrafica!$A$6:$AF$353,28,0)</f>
        <v>BDC</v>
      </c>
      <c r="K11" s="159"/>
    </row>
    <row r="12" spans="2:11" s="5" customFormat="1" ht="20.25" x14ac:dyDescent="0.3">
      <c r="B12" s="155">
        <v>14</v>
      </c>
      <c r="C12" s="155">
        <f>VLOOKUP($B12,Anagrafica!$A$6:$AF$353,2,0)</f>
        <v>14</v>
      </c>
      <c r="D12" s="155" t="str">
        <f>VLOOKUP($B12,Anagrafica!$A$6:$AF$353,3,0)</f>
        <v>14G</v>
      </c>
      <c r="E12" s="156" t="str">
        <f>VLOOKUP($B12,Anagrafica!$A$6:$AF$353,4,0)</f>
        <v xml:space="preserve">Guarini Gabriele </v>
      </c>
      <c r="F12" s="155" t="str">
        <f>VLOOKUP($B12,Anagrafica!$A$6:$AF$353,15,0)</f>
        <v>TT</v>
      </c>
      <c r="G12" s="159"/>
      <c r="H12" s="158" t="str">
        <f>VLOOKUP($B12,Anagrafica!$A$6:$AF$353,16,0)</f>
        <v>14R</v>
      </c>
      <c r="I12" s="156" t="str">
        <f>VLOOKUP($B12,Anagrafica!$A$6:$AF$353,17,0)</f>
        <v>Lushin Eduard</v>
      </c>
      <c r="J12" s="155" t="str">
        <f>VLOOKUP($B12,Anagrafica!$A$6:$AF$353,28,0)</f>
        <v>TT</v>
      </c>
      <c r="K12" s="159"/>
    </row>
    <row r="13" spans="2:11" s="5" customFormat="1" ht="21" x14ac:dyDescent="0.35">
      <c r="B13" s="155">
        <v>24</v>
      </c>
      <c r="C13" s="155">
        <f>VLOOKUP($B13,Anagrafica!$A$6:$AF$353,2,0)</f>
        <v>24</v>
      </c>
      <c r="D13" s="155" t="str">
        <f>VLOOKUP($B13,Anagrafica!$A$6:$AF$353,3,0)</f>
        <v>24G</v>
      </c>
      <c r="E13" s="156" t="str">
        <f>VLOOKUP($B13,Anagrafica!$A$6:$AF$353,4,0)</f>
        <v>Giusti Daniele</v>
      </c>
      <c r="F13" s="155" t="str">
        <f>VLOOKUP($B13,Anagrafica!$A$6:$AF$353,15,0)</f>
        <v>TT</v>
      </c>
      <c r="G13" s="157"/>
      <c r="H13" s="158" t="str">
        <f>VLOOKUP($B13,Anagrafica!$A$6:$AF$353,16,0)</f>
        <v>24R</v>
      </c>
      <c r="I13" s="156" t="str">
        <f>VLOOKUP($B13,Anagrafica!$A$6:$AF$353,17,0)</f>
        <v>Federigi Elisa</v>
      </c>
      <c r="J13" s="155" t="str">
        <f>VLOOKUP($B13,Anagrafica!$A$6:$AF$353,28,0)</f>
        <v>TT</v>
      </c>
      <c r="K13" s="157"/>
    </row>
    <row r="14" spans="2:11" s="5" customFormat="1" ht="21" x14ac:dyDescent="0.35">
      <c r="B14" s="155">
        <v>25</v>
      </c>
      <c r="C14" s="155">
        <f>VLOOKUP($B14,Anagrafica!$A$6:$AF$353,2,0)</f>
        <v>25</v>
      </c>
      <c r="D14" s="155" t="str">
        <f>VLOOKUP($B14,Anagrafica!$A$6:$AF$353,3,0)</f>
        <v>25G</v>
      </c>
      <c r="E14" s="156" t="str">
        <f>VLOOKUP($B14,Anagrafica!$A$6:$AF$353,4,0)</f>
        <v>De Palma Lucrezia</v>
      </c>
      <c r="F14" s="155" t="str">
        <f>VLOOKUP($B14,Anagrafica!$A$6:$AF$353,15,0)</f>
        <v>BDC</v>
      </c>
      <c r="G14" s="157"/>
      <c r="H14" s="158" t="str">
        <f>VLOOKUP($B14,Anagrafica!$A$6:$AF$353,16,0)</f>
        <v>25R</v>
      </c>
      <c r="I14" s="156" t="str">
        <f>VLOOKUP($B14,Anagrafica!$A$6:$AF$353,17,0)</f>
        <v>Sbarra Susanna</v>
      </c>
      <c r="J14" s="155" t="str">
        <f>VLOOKUP($B14,Anagrafica!$A$6:$AF$353,28,0)</f>
        <v>BDC</v>
      </c>
      <c r="K14" s="157"/>
    </row>
    <row r="15" spans="2:11" s="5" customFormat="1" ht="20.25" x14ac:dyDescent="0.3">
      <c r="B15" s="155">
        <v>4</v>
      </c>
      <c r="C15" s="155">
        <f>VLOOKUP($B15,Anagrafica!$A$6:$AF$353,2,0)</f>
        <v>4</v>
      </c>
      <c r="D15" s="155" t="str">
        <f>VLOOKUP($B15,Anagrafica!$A$6:$AF$353,3,0)</f>
        <v>4G</v>
      </c>
      <c r="E15" s="156" t="str">
        <f>VLOOKUP($B15,Anagrafica!$A$6:$AF$353,4,0)</f>
        <v>Fallavena Valerio</v>
      </c>
      <c r="F15" s="155" t="str">
        <f>VLOOKUP($B15,Anagrafica!$A$6:$AF$353,15,0)</f>
        <v>TT</v>
      </c>
      <c r="G15" s="159"/>
      <c r="H15" s="158" t="str">
        <f>VLOOKUP($B15,Anagrafica!$A$6:$AF$353,16,0)</f>
        <v>4R</v>
      </c>
      <c r="I15" s="156" t="str">
        <f>VLOOKUP($B15,Anagrafica!$A$6:$AF$353,17,0)</f>
        <v>Fucone Davide</v>
      </c>
      <c r="J15" s="155" t="str">
        <f>VLOOKUP($B15,Anagrafica!$A$6:$AF$353,28,0)</f>
        <v>TT</v>
      </c>
      <c r="K15" s="159"/>
    </row>
    <row r="16" spans="2:11" s="5" customFormat="1" ht="20.25" x14ac:dyDescent="0.3">
      <c r="B16" s="155">
        <v>5</v>
      </c>
      <c r="C16" s="155">
        <f>VLOOKUP($B16,Anagrafica!$A$6:$AF$353,2,0)</f>
        <v>5</v>
      </c>
      <c r="D16" s="155" t="str">
        <f>VLOOKUP($B16,Anagrafica!$A$6:$AF$353,3,0)</f>
        <v>5G</v>
      </c>
      <c r="E16" s="156" t="str">
        <f>VLOOKUP($B16,Anagrafica!$A$6:$AF$353,4,0)</f>
        <v>Rumsas Raimondas</v>
      </c>
      <c r="F16" s="155" t="str">
        <f>VLOOKUP($B16,Anagrafica!$A$6:$AF$353,15,0)</f>
        <v>TT</v>
      </c>
      <c r="G16" s="159"/>
      <c r="H16" s="158" t="str">
        <f>VLOOKUP($B16,Anagrafica!$A$6:$AF$353,16,0)</f>
        <v>5R</v>
      </c>
      <c r="I16" s="156" t="str">
        <f>VLOOKUP($B16,Anagrafica!$A$6:$AF$353,17,0)</f>
        <v>Giusti Daniele</v>
      </c>
      <c r="J16" s="155" t="str">
        <f>VLOOKUP($B16,Anagrafica!$A$6:$AF$353,28,0)</f>
        <v>TT</v>
      </c>
      <c r="K16" s="159"/>
    </row>
    <row r="17" spans="2:11" s="5" customFormat="1" ht="20.25" x14ac:dyDescent="0.3">
      <c r="B17" s="155">
        <v>8</v>
      </c>
      <c r="C17" s="155">
        <f>VLOOKUP($B17,Anagrafica!$A$6:$AF$353,2,0)</f>
        <v>8</v>
      </c>
      <c r="D17" s="155" t="str">
        <f>VLOOKUP($B17,Anagrafica!$A$6:$AF$353,3,0)</f>
        <v>8G</v>
      </c>
      <c r="E17" s="156" t="str">
        <f>VLOOKUP($B17,Anagrafica!$A$6:$AF$353,4,0)</f>
        <v xml:space="preserve">Grenzi Mauro </v>
      </c>
      <c r="F17" s="155" t="str">
        <f>VLOOKUP($B17,Anagrafica!$A$6:$AF$353,15,0)</f>
        <v>TT</v>
      </c>
      <c r="G17" s="159"/>
      <c r="H17" s="158" t="str">
        <f>VLOOKUP($B17,Anagrafica!$A$6:$AF$353,16,0)</f>
        <v>8R</v>
      </c>
      <c r="I17" s="156" t="str">
        <f>VLOOKUP($B17,Anagrafica!$A$6:$AF$353,17,0)</f>
        <v xml:space="preserve">Serafini Massimiliano </v>
      </c>
      <c r="J17" s="155" t="str">
        <f>VLOOKUP($B17,Anagrafica!$A$6:$AF$353,28,0)</f>
        <v>TT</v>
      </c>
      <c r="K17" s="159"/>
    </row>
    <row r="18" spans="2:11" s="5" customFormat="1" ht="20.25" x14ac:dyDescent="0.3">
      <c r="B18" s="155">
        <v>10</v>
      </c>
      <c r="C18" s="155">
        <f>VLOOKUP($B18,Anagrafica!$A$6:$AF$353,2,0)</f>
        <v>10</v>
      </c>
      <c r="D18" s="155" t="str">
        <f>VLOOKUP($B18,Anagrafica!$A$6:$AF$353,3,0)</f>
        <v>10G</v>
      </c>
      <c r="E18" s="156" t="str">
        <f>VLOOKUP($B18,Anagrafica!$A$6:$AF$353,4,0)</f>
        <v>Saggini Gianluca</v>
      </c>
      <c r="F18" s="155" t="str">
        <f>VLOOKUP($B18,Anagrafica!$A$6:$AF$353,15,0)</f>
        <v>BDC</v>
      </c>
      <c r="G18" s="159"/>
      <c r="H18" s="158" t="str">
        <f>VLOOKUP($B18,Anagrafica!$A$6:$AF$353,16,0)</f>
        <v>10R</v>
      </c>
      <c r="I18" s="156" t="str">
        <f>VLOOKUP($B18,Anagrafica!$A$6:$AF$353,17,0)</f>
        <v>Vannelli Mose</v>
      </c>
      <c r="J18" s="155" t="str">
        <f>VLOOKUP($B18,Anagrafica!$A$6:$AF$353,28,0)</f>
        <v>BDC</v>
      </c>
      <c r="K18" s="159"/>
    </row>
    <row r="19" spans="2:11" s="5" customFormat="1" ht="20.25" x14ac:dyDescent="0.3">
      <c r="B19" s="155">
        <v>16</v>
      </c>
      <c r="C19" s="155">
        <f>VLOOKUP($B19,Anagrafica!$A$6:$AF$353,2,0)</f>
        <v>16</v>
      </c>
      <c r="D19" s="155" t="str">
        <f>VLOOKUP($B19,Anagrafica!$A$6:$AF$353,3,0)</f>
        <v>16G</v>
      </c>
      <c r="E19" s="156" t="str">
        <f>VLOOKUP($B19,Anagrafica!$A$6:$AF$353,4,0)</f>
        <v>Tucci Massimo</v>
      </c>
      <c r="F19" s="155" t="str">
        <f>VLOOKUP($B19,Anagrafica!$A$6:$AF$353,15,0)</f>
        <v>TT</v>
      </c>
      <c r="G19" s="159"/>
      <c r="H19" s="158" t="str">
        <f>VLOOKUP($B19,Anagrafica!$A$6:$AF$353,16,0)</f>
        <v>16R</v>
      </c>
      <c r="I19" s="156" t="str">
        <f>VLOOKUP($B19,Anagrafica!$A$6:$AF$353,17,0)</f>
        <v>Tucci Mauro</v>
      </c>
      <c r="J19" s="155" t="str">
        <f>VLOOKUP($B19,Anagrafica!$A$6:$AF$353,28,0)</f>
        <v>TT</v>
      </c>
      <c r="K19" s="159"/>
    </row>
    <row r="20" spans="2:11" s="5" customFormat="1" ht="20.25" x14ac:dyDescent="0.3">
      <c r="B20" s="155">
        <v>3</v>
      </c>
      <c r="C20" s="155">
        <f>VLOOKUP($B20,Anagrafica!$A$6:$AF$353,2,0)</f>
        <v>3</v>
      </c>
      <c r="D20" s="155" t="str">
        <f>VLOOKUP($B20,Anagrafica!$A$6:$AF$353,3,0)</f>
        <v>3G</v>
      </c>
      <c r="E20" s="156" t="str">
        <f>VLOOKUP($B20,Anagrafica!$A$6:$AF$353,4,0)</f>
        <v>Cipolletta Francesco</v>
      </c>
      <c r="F20" s="155" t="str">
        <f>VLOOKUP($B20,Anagrafica!$A$6:$AF$353,15,0)</f>
        <v>TT</v>
      </c>
      <c r="G20" s="159"/>
      <c r="H20" s="158" t="str">
        <f>VLOOKUP($B20,Anagrafica!$A$6:$AF$353,16,0)</f>
        <v>3R</v>
      </c>
      <c r="I20" s="156" t="str">
        <f>VLOOKUP($B20,Anagrafica!$A$6:$AF$353,17,0)</f>
        <v>Demiri Mikel</v>
      </c>
      <c r="J20" s="155" t="str">
        <f>VLOOKUP($B20,Anagrafica!$A$6:$AF$353,28,0)</f>
        <v>TT</v>
      </c>
      <c r="K20" s="159"/>
    </row>
    <row r="21" spans="2:11" ht="20.25" x14ac:dyDescent="0.3">
      <c r="B21" s="155">
        <v>13</v>
      </c>
      <c r="C21" s="155">
        <f>VLOOKUP($B21,Anagrafica!$A$6:$AF$353,2,0)</f>
        <v>13</v>
      </c>
      <c r="D21" s="155" t="str">
        <f>VLOOKUP($B21,Anagrafica!$A$6:$AF$353,3,0)</f>
        <v>13G</v>
      </c>
      <c r="E21" s="156" t="str">
        <f>VLOOKUP($B21,Anagrafica!$A$6:$AF$353,4,0)</f>
        <v>Freschi Alessio</v>
      </c>
      <c r="F21" s="155" t="str">
        <f>VLOOKUP($B21,Anagrafica!$A$6:$AF$353,15,0)</f>
        <v>TT</v>
      </c>
      <c r="G21" s="159"/>
      <c r="H21" s="158" t="str">
        <f>VLOOKUP($B21,Anagrafica!$A$6:$AF$353,16,0)</f>
        <v>13R</v>
      </c>
      <c r="I21" s="156" t="str">
        <f>VLOOKUP($B21,Anagrafica!$A$6:$AF$353,17,0)</f>
        <v>Freschi Alessandro</v>
      </c>
      <c r="J21" s="155" t="str">
        <f>VLOOKUP($B21,Anagrafica!$A$6:$AF$353,28,0)</f>
        <v>TT</v>
      </c>
      <c r="K21" s="159"/>
    </row>
    <row r="22" spans="2:11" ht="20.25" x14ac:dyDescent="0.3">
      <c r="B22" s="155">
        <v>11</v>
      </c>
      <c r="C22" s="155">
        <f>VLOOKUP($B22,Anagrafica!$A$6:$AF$353,2,0)</f>
        <v>11</v>
      </c>
      <c r="D22" s="155" t="str">
        <f>VLOOKUP($B22,Anagrafica!$A$6:$AF$353,3,0)</f>
        <v>11G</v>
      </c>
      <c r="E22" s="156" t="str">
        <f>VLOOKUP($B22,Anagrafica!$A$6:$AF$353,4,0)</f>
        <v>Lopes Siera Paco Massimiliano</v>
      </c>
      <c r="F22" s="155" t="str">
        <f>VLOOKUP($B22,Anagrafica!$A$6:$AF$353,15,0)</f>
        <v>BDC</v>
      </c>
      <c r="G22" s="159"/>
      <c r="H22" s="158" t="str">
        <f>VLOOKUP($B22,Anagrafica!$A$6:$AF$353,16,0)</f>
        <v>11R</v>
      </c>
      <c r="I22" s="156" t="str">
        <f>VLOOKUP($B22,Anagrafica!$A$6:$AF$353,17,0)</f>
        <v>Calascioni Stefano</v>
      </c>
      <c r="J22" s="155" t="str">
        <f>VLOOKUP($B22,Anagrafica!$A$6:$AF$353,28,0)</f>
        <v>BDC</v>
      </c>
      <c r="K22" s="159"/>
    </row>
    <row r="23" spans="2:11" ht="20.25" x14ac:dyDescent="0.3">
      <c r="B23" s="155">
        <v>2</v>
      </c>
      <c r="C23" s="155">
        <f>VLOOKUP($B23,Anagrafica!$A$6:$AF$353,2,0)</f>
        <v>2</v>
      </c>
      <c r="D23" s="155" t="str">
        <f>VLOOKUP($B23,Anagrafica!$A$6:$AF$353,3,0)</f>
        <v>2G</v>
      </c>
      <c r="E23" s="156" t="str">
        <f>VLOOKUP($B23,Anagrafica!$A$6:$AF$353,4,0)</f>
        <v>Cotroneo Daniele</v>
      </c>
      <c r="F23" s="155" t="str">
        <f>VLOOKUP($B23,Anagrafica!$A$6:$AF$353,15,0)</f>
        <v>BDC</v>
      </c>
      <c r="G23" s="159"/>
      <c r="H23" s="158" t="str">
        <f>VLOOKUP($B23,Anagrafica!$A$6:$AF$353,16,0)</f>
        <v>2R</v>
      </c>
      <c r="I23" s="156" t="str">
        <f>VLOOKUP($B23,Anagrafica!$A$6:$AF$353,17,0)</f>
        <v>De Santis Adrien</v>
      </c>
      <c r="J23" s="155" t="str">
        <f>VLOOKUP($B23,Anagrafica!$A$6:$AF$353,28,0)</f>
        <v>BDC</v>
      </c>
      <c r="K23" s="159"/>
    </row>
    <row r="24" spans="2:11" ht="20.25" x14ac:dyDescent="0.3">
      <c r="B24" s="155">
        <v>6</v>
      </c>
      <c r="C24" s="155">
        <f>VLOOKUP($B24,Anagrafica!$A$6:$AF$353,2,0)</f>
        <v>6</v>
      </c>
      <c r="D24" s="155" t="str">
        <f>VLOOKUP($B24,Anagrafica!$A$6:$AF$353,3,0)</f>
        <v>6G</v>
      </c>
      <c r="E24" s="156" t="str">
        <f>VLOOKUP($B24,Anagrafica!$A$6:$AF$353,4,0)</f>
        <v>Serafini Valerio</v>
      </c>
      <c r="F24" s="155" t="str">
        <f>VLOOKUP($B24,Anagrafica!$A$6:$AF$353,15,0)</f>
        <v>TT</v>
      </c>
      <c r="G24" s="159"/>
      <c r="H24" s="158" t="str">
        <f>VLOOKUP($B24,Anagrafica!$A$6:$AF$353,16,0)</f>
        <v>6R</v>
      </c>
      <c r="I24" s="156" t="str">
        <f>VLOOKUP($B24,Anagrafica!$A$6:$AF$353,17,0)</f>
        <v>Pulina Davide</v>
      </c>
      <c r="J24" s="155" t="str">
        <f>VLOOKUP($B24,Anagrafica!$A$6:$AF$353,28,0)</f>
        <v>TT</v>
      </c>
      <c r="K24" s="159"/>
    </row>
    <row r="25" spans="2:11" ht="20.25" x14ac:dyDescent="0.3">
      <c r="B25" s="155">
        <v>7</v>
      </c>
      <c r="C25" s="155">
        <f>VLOOKUP($B25,Anagrafica!$A$6:$AF$353,2,0)</f>
        <v>7</v>
      </c>
      <c r="D25" s="155" t="str">
        <f>VLOOKUP($B25,Anagrafica!$A$6:$AF$353,3,0)</f>
        <v>7G</v>
      </c>
      <c r="E25" s="156" t="str">
        <f>VLOOKUP($B25,Anagrafica!$A$6:$AF$353,4,0)</f>
        <v>PignoneDavide</v>
      </c>
      <c r="F25" s="155" t="str">
        <f>VLOOKUP($B25,Anagrafica!$A$6:$AF$353,15,0)</f>
        <v>TT</v>
      </c>
      <c r="G25" s="159"/>
      <c r="H25" s="158" t="str">
        <f>VLOOKUP($B25,Anagrafica!$A$6:$AF$353,16,0)</f>
        <v>7R</v>
      </c>
      <c r="I25" s="156" t="str">
        <f>VLOOKUP($B25,Anagrafica!$A$6:$AF$353,17,0)</f>
        <v>Ivan Peter Dell'Eva</v>
      </c>
      <c r="J25" s="155" t="str">
        <f>VLOOKUP($B25,Anagrafica!$A$6:$AF$353,28,0)</f>
        <v>TT</v>
      </c>
      <c r="K25" s="159"/>
    </row>
    <row r="26" spans="2:11" ht="20.25" x14ac:dyDescent="0.3">
      <c r="B26" s="155">
        <v>1</v>
      </c>
      <c r="C26" s="155">
        <f>VLOOKUP($B26,Anagrafica!$A$6:$AF$353,2,0)</f>
        <v>1</v>
      </c>
      <c r="D26" s="155" t="str">
        <f>VLOOKUP($B26,Anagrafica!$A$6:$AF$353,3,0)</f>
        <v>1G</v>
      </c>
      <c r="E26" s="156" t="str">
        <f>VLOOKUP($B26,Anagrafica!$A$6:$AF$353,4,0)</f>
        <v>Papi Alessio</v>
      </c>
      <c r="F26" s="155" t="str">
        <f>VLOOKUP($B26,Anagrafica!$A$6:$AF$353,15,0)</f>
        <v>BDC</v>
      </c>
      <c r="G26" s="159"/>
      <c r="H26" s="158" t="str">
        <f>VLOOKUP($B26,Anagrafica!$A$6:$AF$353,16,0)</f>
        <v>1R</v>
      </c>
      <c r="I26" s="156" t="str">
        <f>VLOOKUP($B26,Anagrafica!$A$6:$AF$353,17,0)</f>
        <v>Bianchi davide</v>
      </c>
      <c r="J26" s="155" t="str">
        <f>VLOOKUP($B26,Anagrafica!$A$6:$AF$353,28,0)</f>
        <v>BDC</v>
      </c>
      <c r="K26" s="159"/>
    </row>
    <row r="27" spans="2:11" ht="20.25" x14ac:dyDescent="0.3">
      <c r="B27" s="155">
        <v>18</v>
      </c>
      <c r="C27" s="155">
        <f>VLOOKUP($B27,Anagrafica!$A$6:$AF$353,2,0)</f>
        <v>18</v>
      </c>
      <c r="D27" s="155" t="str">
        <f>VLOOKUP($B27,Anagrafica!$A$6:$AF$353,3,0)</f>
        <v>18G</v>
      </c>
      <c r="E27" s="156" t="str">
        <f>VLOOKUP($B27,Anagrafica!$A$6:$AF$353,4,0)</f>
        <v>Greco Stefano</v>
      </c>
      <c r="F27" s="155" t="str">
        <f>VLOOKUP($B27,Anagrafica!$A$6:$AF$353,15,0)</f>
        <v>TT</v>
      </c>
      <c r="G27" s="159"/>
      <c r="H27" s="158" t="str">
        <f>VLOOKUP($B27,Anagrafica!$A$6:$AF$353,16,0)</f>
        <v>18R</v>
      </c>
      <c r="I27" s="156" t="str">
        <f>VLOOKUP($B27,Anagrafica!$A$6:$AF$353,17,0)</f>
        <v>Oliviero Lorenzi</v>
      </c>
      <c r="J27" s="155" t="str">
        <f>VLOOKUP($B27,Anagrafica!$A$6:$AF$353,28,0)</f>
        <v>TT</v>
      </c>
      <c r="K27" s="159"/>
    </row>
    <row r="28" spans="2:11" ht="20.25" x14ac:dyDescent="0.3">
      <c r="B28" s="155">
        <v>20</v>
      </c>
      <c r="C28" s="155">
        <f>VLOOKUP($B28,Anagrafica!$A$6:$AF$353,2,0)</f>
        <v>20</v>
      </c>
      <c r="D28" s="155" t="str">
        <f>VLOOKUP($B28,Anagrafica!$A$6:$AF$353,3,0)</f>
        <v>20G</v>
      </c>
      <c r="E28" s="156" t="str">
        <f>VLOOKUP($B28,Anagrafica!$A$6:$AF$353,4,0)</f>
        <v>Ruggeri Federica</v>
      </c>
      <c r="F28" s="155" t="str">
        <f>VLOOKUP($B28,Anagrafica!$A$6:$AF$353,15,0)</f>
        <v>TT</v>
      </c>
      <c r="G28" s="159"/>
      <c r="H28" s="158" t="str">
        <f>VLOOKUP($B28,Anagrafica!$A$6:$AF$353,16,0)</f>
        <v>20R</v>
      </c>
      <c r="I28" s="156" t="str">
        <f>VLOOKUP($B28,Anagrafica!$A$6:$AF$353,17,0)</f>
        <v>Mai Maurizio</v>
      </c>
      <c r="J28" s="155" t="str">
        <f>VLOOKUP($B28,Anagrafica!$A$6:$AF$353,28,0)</f>
        <v>TT</v>
      </c>
      <c r="K28" s="159"/>
    </row>
    <row r="29" spans="2:11" ht="20.25" x14ac:dyDescent="0.3">
      <c r="B29" s="155">
        <v>9</v>
      </c>
      <c r="C29" s="155">
        <f>VLOOKUP($B29,Anagrafica!$A$6:$AF$353,2,0)</f>
        <v>9</v>
      </c>
      <c r="D29" s="155" t="str">
        <f>VLOOKUP($B29,Anagrafica!$A$6:$AF$353,3,0)</f>
        <v>9G</v>
      </c>
      <c r="E29" s="156" t="str">
        <f>VLOOKUP($B29,Anagrafica!$A$6:$AF$353,4,0)</f>
        <v xml:space="preserve">Trosino Franco </v>
      </c>
      <c r="F29" s="155" t="str">
        <f>VLOOKUP($B29,Anagrafica!$A$6:$AF$353,15,0)</f>
        <v>BDC</v>
      </c>
      <c r="G29" s="159"/>
      <c r="H29" s="158" t="str">
        <f>VLOOKUP($B29,Anagrafica!$A$6:$AF$353,16,0)</f>
        <v>9R</v>
      </c>
      <c r="I29" s="156" t="str">
        <f>VLOOKUP($B29,Anagrafica!$A$6:$AF$353,17,0)</f>
        <v>Trosino Mirko</v>
      </c>
      <c r="J29" s="155" t="str">
        <f>VLOOKUP($B29,Anagrafica!$A$6:$AF$353,28,0)</f>
        <v>BDC</v>
      </c>
      <c r="K29" s="159"/>
    </row>
    <row r="30" spans="2:11" ht="21" x14ac:dyDescent="0.35">
      <c r="B30" s="155">
        <v>26</v>
      </c>
      <c r="C30" s="155">
        <f>VLOOKUP($B30,Anagrafica!$A$6:$AF$353,2,0)</f>
        <v>26</v>
      </c>
      <c r="D30" s="155" t="str">
        <f>VLOOKUP($B30,Anagrafica!$A$6:$AF$353,3,0)</f>
        <v>26G</v>
      </c>
      <c r="E30" s="156" t="str">
        <f>VLOOKUP($B30,Anagrafica!$A$6:$AF$353,4,0)</f>
        <v>Graffeo Valeria</v>
      </c>
      <c r="F30" s="155" t="str">
        <f>VLOOKUP($B30,Anagrafica!$A$6:$AF$353,15,0)</f>
        <v>TT</v>
      </c>
      <c r="G30" s="157"/>
      <c r="H30" s="158" t="str">
        <f>VLOOKUP($B30,Anagrafica!$A$6:$AF$353,16,0)</f>
        <v>26R</v>
      </c>
      <c r="I30" s="156" t="str">
        <f>VLOOKUP($B30,Anagrafica!$A$6:$AF$353,17,0)</f>
        <v>Lari Alessandra</v>
      </c>
      <c r="J30" s="155" t="str">
        <f>VLOOKUP($B30,Anagrafica!$A$6:$AF$353,28,0)</f>
        <v>TT</v>
      </c>
      <c r="K30" s="157"/>
    </row>
    <row r="31" spans="2:11" ht="21" x14ac:dyDescent="0.35">
      <c r="B31" s="155">
        <v>22</v>
      </c>
      <c r="C31" s="155">
        <f>VLOOKUP($B31,Anagrafica!$A$6:$AF$353,2,0)</f>
        <v>22</v>
      </c>
      <c r="D31" s="155" t="str">
        <f>VLOOKUP($B31,Anagrafica!$A$6:$AF$353,3,0)</f>
        <v>22G</v>
      </c>
      <c r="E31" s="156" t="str">
        <f>VLOOKUP($B31,Anagrafica!$A$6:$AF$353,4,0)</f>
        <v>Rosati Ilaria</v>
      </c>
      <c r="F31" s="155" t="str">
        <f>VLOOKUP($B31,Anagrafica!$A$6:$AF$353,15,0)</f>
        <v>BDC</v>
      </c>
      <c r="G31" s="157"/>
      <c r="H31" s="158" t="str">
        <f>VLOOKUP($B31,Anagrafica!$A$6:$AF$353,16,0)</f>
        <v>22R</v>
      </c>
      <c r="I31" s="156" t="str">
        <f>VLOOKUP($B31,Anagrafica!$A$6:$AF$353,17,0)</f>
        <v>Grillo Luigi Loris</v>
      </c>
      <c r="J31" s="155" t="str">
        <f>VLOOKUP($B31,Anagrafica!$A$6:$AF$353,28,0)</f>
        <v>BDC</v>
      </c>
      <c r="K31" s="157"/>
    </row>
    <row r="32" spans="2:11" ht="20.25" x14ac:dyDescent="0.3">
      <c r="B32" s="155">
        <v>15</v>
      </c>
      <c r="C32" s="155">
        <f>VLOOKUP($B32,Anagrafica!$A$6:$AF$353,2,0)</f>
        <v>15</v>
      </c>
      <c r="D32" s="155" t="str">
        <f>VLOOKUP($B32,Anagrafica!$A$6:$AF$353,3,0)</f>
        <v>15G</v>
      </c>
      <c r="E32" s="156" t="str">
        <f>VLOOKUP($B32,Anagrafica!$A$6:$AF$353,4,0)</f>
        <v>Masiani Nicola</v>
      </c>
      <c r="F32" s="155" t="str">
        <f>VLOOKUP($B32,Anagrafica!$A$6:$AF$353,15,0)</f>
        <v>TT</v>
      </c>
      <c r="G32" s="159"/>
      <c r="H32" s="158" t="str">
        <f>VLOOKUP($B32,Anagrafica!$A$6:$AF$353,16,0)</f>
        <v>15R</v>
      </c>
      <c r="I32" s="156" t="str">
        <f>VLOOKUP($B32,Anagrafica!$A$6:$AF$353,17,0)</f>
        <v>Maggini Alessandro</v>
      </c>
      <c r="J32" s="155" t="str">
        <f>VLOOKUP($B32,Anagrafica!$A$6:$AF$353,28,0)</f>
        <v>TT</v>
      </c>
      <c r="K32" s="159"/>
    </row>
  </sheetData>
  <sortState xmlns:xlrd2="http://schemas.microsoft.com/office/spreadsheetml/2017/richdata2" ref="C7:C32">
    <sortCondition ref="C7:C32"/>
  </sortState>
  <pageMargins left="0.7" right="0.7" top="0.75" bottom="0.75" header="0.3" footer="0.3"/>
  <pageSetup paperSize="9" scale="59" orientation="landscape" r:id="rId1"/>
  <rowBreaks count="1" manualBreakCount="1">
    <brk id="32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U32"/>
  <sheetViews>
    <sheetView showGridLines="0" view="pageBreakPreview" topLeftCell="A12" zoomScale="40" zoomScaleNormal="40" zoomScaleSheetLayoutView="40" zoomScalePageLayoutView="70" workbookViewId="0">
      <selection activeCell="Q31" sqref="Q31"/>
    </sheetView>
  </sheetViews>
  <sheetFormatPr defaultColWidth="9.140625" defaultRowHeight="15" x14ac:dyDescent="0.2"/>
  <cols>
    <col min="1" max="3" width="8.85546875" style="112" customWidth="1"/>
    <col min="4" max="4" width="10.7109375" style="112" customWidth="1"/>
    <col min="5" max="5" width="53.5703125" style="112" customWidth="1"/>
    <col min="6" max="6" width="53.85546875" style="112" customWidth="1"/>
    <col min="7" max="7" width="11.7109375" style="113" customWidth="1"/>
    <col min="8" max="8" width="11.42578125" style="112" customWidth="1"/>
    <col min="9" max="9" width="38" style="112" customWidth="1"/>
    <col min="10" max="10" width="62.85546875" style="111" customWidth="1"/>
    <col min="11" max="11" width="13" style="113" customWidth="1"/>
    <col min="12" max="12" width="11.7109375" style="112" customWidth="1"/>
    <col min="13" max="13" width="11.7109375" style="112" hidden="1" customWidth="1"/>
    <col min="14" max="14" width="15.42578125" style="113" hidden="1" customWidth="1"/>
    <col min="15" max="15" width="22.5703125" style="112" customWidth="1"/>
    <col min="16" max="16" width="17.5703125" style="112" hidden="1" customWidth="1"/>
    <col min="17" max="17" width="16.85546875" style="112" customWidth="1"/>
    <col min="18" max="18" width="16.42578125" style="112" hidden="1" customWidth="1"/>
    <col min="19" max="19" width="18.5703125" style="114" customWidth="1"/>
    <col min="20" max="16384" width="9.140625" style="112"/>
  </cols>
  <sheetData>
    <row r="1" spans="1:21" s="111" customFormat="1" ht="57" customHeight="1" x14ac:dyDescent="0.2">
      <c r="E1" s="112"/>
      <c r="F1" s="112"/>
      <c r="G1" s="113"/>
      <c r="I1" s="112"/>
      <c r="K1" s="113"/>
      <c r="N1" s="113"/>
      <c r="Q1" s="204"/>
      <c r="S1" s="114"/>
    </row>
    <row r="2" spans="1:21" ht="30" customHeight="1" x14ac:dyDescent="0.2">
      <c r="Q2" s="206"/>
      <c r="R2" s="205"/>
    </row>
    <row r="3" spans="1:21" ht="47.25" customHeight="1" x14ac:dyDescent="0.2">
      <c r="R3" s="205"/>
    </row>
    <row r="4" spans="1:21" ht="50.25" customHeight="1" x14ac:dyDescent="0.2">
      <c r="A4" s="274" t="s">
        <v>239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18"/>
      <c r="U4" s="18"/>
    </row>
    <row r="5" spans="1:21" ht="45" customHeight="1" x14ac:dyDescent="0.25">
      <c r="A5" s="256" t="s">
        <v>40</v>
      </c>
      <c r="B5" s="256" t="s">
        <v>136</v>
      </c>
      <c r="C5" s="256" t="s">
        <v>204</v>
      </c>
      <c r="D5" s="256" t="s">
        <v>41</v>
      </c>
      <c r="E5" s="256" t="s">
        <v>126</v>
      </c>
      <c r="F5" s="256" t="s">
        <v>35</v>
      </c>
      <c r="G5" s="256" t="s">
        <v>4</v>
      </c>
      <c r="H5" s="256" t="s">
        <v>41</v>
      </c>
      <c r="I5" s="256" t="s">
        <v>127</v>
      </c>
      <c r="J5" s="256" t="s">
        <v>35</v>
      </c>
      <c r="K5" s="256" t="s">
        <v>4</v>
      </c>
      <c r="L5" s="256" t="s">
        <v>36</v>
      </c>
      <c r="M5" s="256" t="s">
        <v>146</v>
      </c>
      <c r="N5" s="256" t="s">
        <v>37</v>
      </c>
      <c r="O5" s="256" t="s">
        <v>38</v>
      </c>
      <c r="P5" s="256" t="s">
        <v>207</v>
      </c>
      <c r="Q5" s="256" t="s">
        <v>199</v>
      </c>
      <c r="R5" s="256" t="s">
        <v>205</v>
      </c>
      <c r="S5" s="257" t="s">
        <v>240</v>
      </c>
      <c r="T5" s="116"/>
      <c r="U5" s="116"/>
    </row>
    <row r="6" spans="1:21" ht="45" customHeight="1" x14ac:dyDescent="0.2">
      <c r="A6" s="258">
        <v>3</v>
      </c>
      <c r="B6" s="259">
        <f>VLOOKUP($A6,'Lista Atleti'!$A$5:$B$31,2,0)</f>
        <v>3</v>
      </c>
      <c r="C6" s="260">
        <v>1</v>
      </c>
      <c r="D6" s="258" t="str">
        <f>VLOOKUP($A6,Anagrafica!$A$6:$AF$353,3,0)</f>
        <v>3G</v>
      </c>
      <c r="E6" s="261" t="str">
        <f>VLOOKUP($A6,Anagrafica!$A$6:$AF$353,4,0)</f>
        <v>Cipolletta Francesco</v>
      </c>
      <c r="F6" s="262" t="str">
        <f>VLOOKUP($A6,Anagrafica!$A$6:$AF$353,6,0)</f>
        <v>Promotech mg k vis</v>
      </c>
      <c r="G6" s="258" t="str">
        <f>VLOOKUP($A6,Anagrafica!$A$6:$AF$353,5,0)</f>
        <v>Fci</v>
      </c>
      <c r="H6" s="258" t="str">
        <f>VLOOKUP($A6,Anagrafica!$A$6:$AF$353,16,0)</f>
        <v>3R</v>
      </c>
      <c r="I6" s="262" t="str">
        <f>VLOOKUP($A6,Anagrafica!$A$6:$AF$353,17,0)</f>
        <v>Demiri Mikel</v>
      </c>
      <c r="J6" s="262" t="str">
        <f>VLOOKUP($A6,Anagrafica!$A$6:$AF$353,19,0)</f>
        <v>Promotech mg kvis</v>
      </c>
      <c r="K6" s="258" t="str">
        <f>VLOOKUP($A6,Anagrafica!$A$6:$AF$353,18,0)</f>
        <v>Fci</v>
      </c>
      <c r="L6" s="258" t="str">
        <f>VLOOKUP($A6,Anagrafica!$A$6:$AF$353,31,0)</f>
        <v>F1</v>
      </c>
      <c r="M6" s="258" t="str">
        <f>VLOOKUP($A6,Anagrafica!$A$6:$AF$353,32,0)</f>
        <v>TT</v>
      </c>
      <c r="N6" s="263">
        <f>VLOOKUP($A6,'Lista Partenti_Firma'!$A$7:$M$355,13,0)</f>
        <v>0.37916666666666665</v>
      </c>
      <c r="O6" s="270">
        <v>1.5972222222222224E-2</v>
      </c>
      <c r="P6" s="264">
        <v>4.1666666666666664E-2</v>
      </c>
      <c r="Q6" s="265">
        <f t="shared" ref="Q6:Q13" si="0">O6-$O$6</f>
        <v>0</v>
      </c>
      <c r="R6" s="266">
        <v>17</v>
      </c>
      <c r="S6" s="266">
        <f t="shared" ref="S6:S32" si="1">R6/(O6/P6)</f>
        <v>44.347826086956509</v>
      </c>
    </row>
    <row r="7" spans="1:21" ht="45" customHeight="1" x14ac:dyDescent="0.2">
      <c r="A7" s="258">
        <v>5</v>
      </c>
      <c r="B7" s="259">
        <f>VLOOKUP($A7,'Lista Atleti'!$A$5:$B$31,2,0)</f>
        <v>5</v>
      </c>
      <c r="C7" s="260">
        <v>2</v>
      </c>
      <c r="D7" s="258" t="str">
        <f>VLOOKUP($A7,Anagrafica!$A$6:$AF$353,3,0)</f>
        <v>5G</v>
      </c>
      <c r="E7" s="261" t="str">
        <f>VLOOKUP($A7,Anagrafica!$A$6:$AF$353,4,0)</f>
        <v>Rumsas Raimondas</v>
      </c>
      <c r="F7" s="262" t="str">
        <f>VLOOKUP($A7,Anagrafica!$A$6:$AF$353,6,0)</f>
        <v>A.s.d. Team Falaschi</v>
      </c>
      <c r="G7" s="258" t="str">
        <f>VLOOKUP($A7,Anagrafica!$A$6:$AF$353,5,0)</f>
        <v>Uisp</v>
      </c>
      <c r="H7" s="258" t="str">
        <f>VLOOKUP($A7,Anagrafica!$A$6:$AF$353,16,0)</f>
        <v>5R</v>
      </c>
      <c r="I7" s="262" t="str">
        <f>VLOOKUP($A7,Anagrafica!$A$6:$AF$353,17,0)</f>
        <v>Giusti Daniele</v>
      </c>
      <c r="J7" s="262" t="str">
        <f>VLOOKUP($A7,Anagrafica!$A$6:$AF$353,19,0)</f>
        <v>Cicloteam San Ginese</v>
      </c>
      <c r="K7" s="258" t="str">
        <f>VLOOKUP($A7,Anagrafica!$A$6:$AF$353,18,0)</f>
        <v>Uisp</v>
      </c>
      <c r="L7" s="258" t="str">
        <f>VLOOKUP($A7,Anagrafica!$A$6:$AF$353,31,0)</f>
        <v>F2</v>
      </c>
      <c r="M7" s="258" t="str">
        <f>VLOOKUP($A7,Anagrafica!$A$6:$AF$353,32,0)</f>
        <v>TT</v>
      </c>
      <c r="N7" s="263">
        <f>VLOOKUP($A7,'Lista Partenti_Firma'!$A$7:$M$355,13,0)</f>
        <v>0.3833333333333333</v>
      </c>
      <c r="O7" s="270">
        <v>1.6342592592592593E-2</v>
      </c>
      <c r="P7" s="264">
        <v>4.1666666666666664E-2</v>
      </c>
      <c r="Q7" s="265">
        <f t="shared" si="0"/>
        <v>3.7037037037036813E-4</v>
      </c>
      <c r="R7" s="266">
        <v>17</v>
      </c>
      <c r="S7" s="266">
        <f t="shared" si="1"/>
        <v>43.342776203966004</v>
      </c>
    </row>
    <row r="8" spans="1:21" ht="45" customHeight="1" x14ac:dyDescent="0.2">
      <c r="A8" s="267">
        <v>6</v>
      </c>
      <c r="B8" s="259">
        <f>VLOOKUP($A8,'Lista Atleti'!$A$5:$B$31,2,0)</f>
        <v>6</v>
      </c>
      <c r="C8" s="260">
        <v>3</v>
      </c>
      <c r="D8" s="258" t="str">
        <f>VLOOKUP($A8,Anagrafica!$A$6:$AF$353,3,0)</f>
        <v>6G</v>
      </c>
      <c r="E8" s="261" t="str">
        <f>VLOOKUP($A8,Anagrafica!$A$6:$AF$353,4,0)</f>
        <v>Serafini Valerio</v>
      </c>
      <c r="F8" s="262" t="str">
        <f>VLOOKUP($A8,Anagrafica!$A$6:$AF$353,6,0)</f>
        <v>A.s.d. Star Bike</v>
      </c>
      <c r="G8" s="258" t="str">
        <f>VLOOKUP($A8,Anagrafica!$A$6:$AF$353,5,0)</f>
        <v>Uisp</v>
      </c>
      <c r="H8" s="258" t="str">
        <f>VLOOKUP($A8,Anagrafica!$A$6:$AF$353,16,0)</f>
        <v>6R</v>
      </c>
      <c r="I8" s="262" t="str">
        <f>VLOOKUP($A8,Anagrafica!$A$6:$AF$353,17,0)</f>
        <v>Pulina Davide</v>
      </c>
      <c r="J8" s="262" t="str">
        <f>VLOOKUP($A8,Anagrafica!$A$6:$AF$353,19,0)</f>
        <v>A.s.d. Star Bike</v>
      </c>
      <c r="K8" s="258" t="str">
        <f>VLOOKUP($A8,Anagrafica!$A$6:$AF$353,18,0)</f>
        <v>Uisp</v>
      </c>
      <c r="L8" s="258" t="str">
        <f>VLOOKUP($A8,Anagrafica!$A$6:$AF$353,31,0)</f>
        <v>F2</v>
      </c>
      <c r="M8" s="258" t="str">
        <f>VLOOKUP($A8,Anagrafica!$A$6:$AF$353,32,0)</f>
        <v>TT</v>
      </c>
      <c r="N8" s="263">
        <f>VLOOKUP($A8,'Lista Partenti_Firma'!$A$7:$M$355,13,0)</f>
        <v>0.38541666666666663</v>
      </c>
      <c r="O8" s="270">
        <v>1.6550925925925924E-2</v>
      </c>
      <c r="P8" s="264">
        <v>4.1666666666666664E-2</v>
      </c>
      <c r="Q8" s="265">
        <f t="shared" si="0"/>
        <v>5.7870370370369933E-4</v>
      </c>
      <c r="R8" s="266">
        <v>17</v>
      </c>
      <c r="S8" s="266">
        <f t="shared" si="1"/>
        <v>42.7972027972028</v>
      </c>
    </row>
    <row r="9" spans="1:21" ht="45" customHeight="1" x14ac:dyDescent="0.2">
      <c r="A9" s="258">
        <v>9</v>
      </c>
      <c r="B9" s="259">
        <f>VLOOKUP($A9,'Lista Atleti'!$A$5:$B$31,2,0)</f>
        <v>9</v>
      </c>
      <c r="C9" s="260">
        <f>_xlfn.RANK.EQ($O9,$O$6:$O$32,1)</f>
        <v>4</v>
      </c>
      <c r="D9" s="258" t="str">
        <f>VLOOKUP($A9,Anagrafica!$A$6:$AF$353,3,0)</f>
        <v>9G</v>
      </c>
      <c r="E9" s="261" t="str">
        <f>VLOOKUP($A9,Anagrafica!$A$6:$AF$353,4,0)</f>
        <v xml:space="preserve">Trosino Franco </v>
      </c>
      <c r="F9" s="262" t="str">
        <f>VLOOKUP($A9,Anagrafica!$A$6:$AF$353,6,0)</f>
        <v xml:space="preserve">Bicisport Sanguinetti </v>
      </c>
      <c r="G9" s="258" t="str">
        <f>VLOOKUP($A9,Anagrafica!$A$6:$AF$353,5,0)</f>
        <v>Uisp</v>
      </c>
      <c r="H9" s="258" t="str">
        <f>VLOOKUP($A9,Anagrafica!$A$6:$AF$353,16,0)</f>
        <v>9R</v>
      </c>
      <c r="I9" s="262" t="str">
        <f>VLOOKUP($A9,Anagrafica!$A$6:$AF$353,17,0)</f>
        <v>Trosino Mirko</v>
      </c>
      <c r="J9" s="262" t="str">
        <f>VLOOKUP($A9,Anagrafica!$A$6:$AF$353,19,0)</f>
        <v xml:space="preserve">Bicisport Sanguinetti </v>
      </c>
      <c r="K9" s="258" t="str">
        <f>VLOOKUP($A9,Anagrafica!$A$6:$AF$353,18,0)</f>
        <v>Uisp</v>
      </c>
      <c r="L9" s="258" t="str">
        <f>VLOOKUP($A9,Anagrafica!$A$6:$AF$353,31,0)</f>
        <v>F2</v>
      </c>
      <c r="M9" s="258" t="str">
        <f>VLOOKUP($A9,Anagrafica!$A$6:$AF$353,32,0)</f>
        <v>BDC</v>
      </c>
      <c r="N9" s="263">
        <f>VLOOKUP($A9,'Lista Partenti_Firma'!$A$7:$M$355,13,0)</f>
        <v>0.40347222222222218</v>
      </c>
      <c r="O9" s="270">
        <v>1.6921296296296299E-2</v>
      </c>
      <c r="P9" s="264">
        <v>4.1666666666666664E-2</v>
      </c>
      <c r="Q9" s="265">
        <f t="shared" si="0"/>
        <v>9.490740740740744E-4</v>
      </c>
      <c r="R9" s="266">
        <v>17</v>
      </c>
      <c r="S9" s="266">
        <f t="shared" si="1"/>
        <v>41.860465116279059</v>
      </c>
    </row>
    <row r="10" spans="1:21" ht="45" customHeight="1" x14ac:dyDescent="0.2">
      <c r="A10" s="258">
        <v>15</v>
      </c>
      <c r="B10" s="259">
        <f>VLOOKUP($A10,'Lista Atleti'!$A$5:$B$31,2,0)</f>
        <v>15</v>
      </c>
      <c r="C10" s="260">
        <f>_xlfn.RANK.EQ($O10,$O$6:$O$32,1)</f>
        <v>5</v>
      </c>
      <c r="D10" s="258" t="str">
        <f>VLOOKUP($A10,Anagrafica!$A$6:$AF$353,3,0)</f>
        <v>15G</v>
      </c>
      <c r="E10" s="262" t="str">
        <f>VLOOKUP($A10,Anagrafica!$A$6:$AF$353,4,0)</f>
        <v>Masiani Nicola</v>
      </c>
      <c r="F10" s="262" t="str">
        <f>VLOOKUP($A10,Anagrafica!$A$6:$AF$353,6,0)</f>
        <v>Tredici Racing Club</v>
      </c>
      <c r="G10" s="258" t="str">
        <f>VLOOKUP($A10,Anagrafica!$A$6:$AF$353,5,0)</f>
        <v>Uisp</v>
      </c>
      <c r="H10" s="258" t="str">
        <f>VLOOKUP($A10,Anagrafica!$A$6:$AF$353,16,0)</f>
        <v>15R</v>
      </c>
      <c r="I10" s="262" t="str">
        <f>VLOOKUP($A10,Anagrafica!$A$6:$AF$353,17,0)</f>
        <v>Maggini Alessandro</v>
      </c>
      <c r="J10" s="262" t="str">
        <f>VLOOKUP($A10,Anagrafica!$A$6:$AF$353,19,0)</f>
        <v>Tredici Racing Club</v>
      </c>
      <c r="K10" s="258" t="str">
        <f>VLOOKUP($A10,Anagrafica!$A$6:$AF$353,18,0)</f>
        <v>Uisp</v>
      </c>
      <c r="L10" s="258" t="str">
        <f>VLOOKUP($A10,Anagrafica!$A$6:$AF$353,31,0)</f>
        <v>F3</v>
      </c>
      <c r="M10" s="258" t="str">
        <f>VLOOKUP($A10,Anagrafica!$A$6:$AF$353,32,0)</f>
        <v>TT</v>
      </c>
      <c r="N10" s="263">
        <f>VLOOKUP($A10,'Lista Partenti_Firma'!$A$7:$M$355,13,0)</f>
        <v>0.42430555555555549</v>
      </c>
      <c r="O10" s="270">
        <v>1.6979166666666667E-2</v>
      </c>
      <c r="P10" s="264">
        <v>4.1666666666666664E-2</v>
      </c>
      <c r="Q10" s="265">
        <f t="shared" si="0"/>
        <v>1.0069444444444423E-3</v>
      </c>
      <c r="R10" s="266">
        <v>17</v>
      </c>
      <c r="S10" s="266">
        <f t="shared" si="1"/>
        <v>41.717791411042938</v>
      </c>
    </row>
    <row r="11" spans="1:21" ht="45" customHeight="1" x14ac:dyDescent="0.2">
      <c r="A11" s="258">
        <v>24</v>
      </c>
      <c r="B11" s="259">
        <f>VLOOKUP($A11,'Lista Atleti'!$A$5:$B$31,2,0)</f>
        <v>24</v>
      </c>
      <c r="C11" s="260">
        <f>_xlfn.RANK.EQ($O11,$O$6:$O$32,1)</f>
        <v>6</v>
      </c>
      <c r="D11" s="258" t="str">
        <f>VLOOKUP($A11,Anagrafica!$A$6:$AF$353,3,0)</f>
        <v>24G</v>
      </c>
      <c r="E11" s="261" t="str">
        <f>VLOOKUP($A11,Anagrafica!$A$6:$AF$353,4,0)</f>
        <v>Giusti Daniele</v>
      </c>
      <c r="F11" s="262" t="str">
        <f>VLOOKUP($A11,Anagrafica!$A$6:$AF$353,6,0)</f>
        <v>Cicloteam San Ginese</v>
      </c>
      <c r="G11" s="258" t="str">
        <f>VLOOKUP($A11,Anagrafica!$A$6:$AF$353,5,0)</f>
        <v>Uisp</v>
      </c>
      <c r="H11" s="258" t="str">
        <f>VLOOKUP($A11,Anagrafica!$A$6:$AF$353,16,0)</f>
        <v>24R</v>
      </c>
      <c r="I11" s="262" t="str">
        <f>VLOOKUP($A11,Anagrafica!$A$6:$AF$353,17,0)</f>
        <v>Federigi Elisa</v>
      </c>
      <c r="J11" s="262" t="str">
        <f>VLOOKUP($A11,Anagrafica!$A$6:$AF$353,19,0)</f>
        <v>Cicloteam San Ginese</v>
      </c>
      <c r="K11" s="258" t="str">
        <f>VLOOKUP($A11,Anagrafica!$A$6:$AF$353,18,0)</f>
        <v>Uisp</v>
      </c>
      <c r="L11" s="258" t="str">
        <f>VLOOKUP($A11,Anagrafica!$A$6:$AF$353,31,0)</f>
        <v>Lei &amp; Lui</v>
      </c>
      <c r="M11" s="258" t="str">
        <f>VLOOKUP($A11,Anagrafica!$A$6:$AF$353,32,0)</f>
        <v>TT</v>
      </c>
      <c r="N11" s="263">
        <f>VLOOKUP($A11,'Lista Partenti_Firma'!$A$7:$M$355,13,0)</f>
        <v>0.4499999999999999</v>
      </c>
      <c r="O11" s="270">
        <v>1.7291666666666667E-2</v>
      </c>
      <c r="P11" s="264">
        <v>4.1666666666666664E-2</v>
      </c>
      <c r="Q11" s="265">
        <f t="shared" si="0"/>
        <v>1.3194444444444425E-3</v>
      </c>
      <c r="R11" s="266">
        <v>17</v>
      </c>
      <c r="S11" s="266">
        <f t="shared" si="1"/>
        <v>40.963855421686745</v>
      </c>
    </row>
    <row r="12" spans="1:21" ht="45" customHeight="1" x14ac:dyDescent="0.2">
      <c r="A12" s="258">
        <v>4</v>
      </c>
      <c r="B12" s="259">
        <f>VLOOKUP($A12,'Lista Atleti'!$A$5:$B$31,2,0)</f>
        <v>4</v>
      </c>
      <c r="C12" s="260">
        <v>7</v>
      </c>
      <c r="D12" s="258" t="str">
        <f>VLOOKUP($A12,Anagrafica!$A$6:$AF$353,3,0)</f>
        <v>4G</v>
      </c>
      <c r="E12" s="261" t="str">
        <f>VLOOKUP($A12,Anagrafica!$A$6:$AF$353,4,0)</f>
        <v>Fallavena Valerio</v>
      </c>
      <c r="F12" s="262" t="str">
        <f>VLOOKUP($A12,Anagrafica!$A$6:$AF$353,6,0)</f>
        <v>Team VF Group</v>
      </c>
      <c r="G12" s="258" t="str">
        <f>VLOOKUP($A12,Anagrafica!$A$6:$AF$353,5,0)</f>
        <v>Uisp</v>
      </c>
      <c r="H12" s="258" t="str">
        <f>VLOOKUP($A12,Anagrafica!$A$6:$AF$353,16,0)</f>
        <v>4R</v>
      </c>
      <c r="I12" s="262" t="str">
        <f>VLOOKUP($A12,Anagrafica!$A$6:$AF$353,17,0)</f>
        <v>Fucone Davide</v>
      </c>
      <c r="J12" s="262" t="str">
        <f>VLOOKUP($A12,Anagrafica!$A$6:$AF$353,19,0)</f>
        <v>Team Mentecorpo Cicli Drigani</v>
      </c>
      <c r="K12" s="258" t="str">
        <f>VLOOKUP($A12,Anagrafica!$A$6:$AF$353,18,0)</f>
        <v>Fci</v>
      </c>
      <c r="L12" s="258" t="str">
        <f>VLOOKUP($A12,Anagrafica!$A$6:$AF$353,31,0)</f>
        <v>F2</v>
      </c>
      <c r="M12" s="258" t="str">
        <f>VLOOKUP($A12,Anagrafica!$A$6:$AF$353,32,0)</f>
        <v>TT</v>
      </c>
      <c r="N12" s="263">
        <f>VLOOKUP($A12,'Lista Partenti_Firma'!$A$7:$M$355,13,0)</f>
        <v>0.38124999999999998</v>
      </c>
      <c r="O12" s="270">
        <v>1.7326388888888888E-2</v>
      </c>
      <c r="P12" s="264">
        <v>4.1666666666666664E-2</v>
      </c>
      <c r="Q12" s="265">
        <f t="shared" si="0"/>
        <v>1.3541666666666632E-3</v>
      </c>
      <c r="R12" s="266">
        <v>17</v>
      </c>
      <c r="S12" s="266">
        <f t="shared" si="1"/>
        <v>40.881763527054112</v>
      </c>
    </row>
    <row r="13" spans="1:21" ht="45" customHeight="1" x14ac:dyDescent="0.2">
      <c r="A13" s="258">
        <v>2</v>
      </c>
      <c r="B13" s="259">
        <f>VLOOKUP($A13,'Lista Atleti'!$A$5:$B$31,2,0)</f>
        <v>2</v>
      </c>
      <c r="C13" s="260">
        <v>8</v>
      </c>
      <c r="D13" s="258" t="str">
        <f>VLOOKUP($A13,Anagrafica!$A$6:$AF$353,3,0)</f>
        <v>2G</v>
      </c>
      <c r="E13" s="261" t="str">
        <f>VLOOKUP($A13,Anagrafica!$A$6:$AF$353,4,0)</f>
        <v>Cotroneo Daniele</v>
      </c>
      <c r="F13" s="262" t="str">
        <f>VLOOKUP($A13,Anagrafica!$A$6:$AF$353,6,0)</f>
        <v>A.s.d. Team Falaschi</v>
      </c>
      <c r="G13" s="258" t="str">
        <f>VLOOKUP($A13,Anagrafica!$A$6:$AF$353,5,0)</f>
        <v>Uisp</v>
      </c>
      <c r="H13" s="258" t="str">
        <f>VLOOKUP($A13,Anagrafica!$A$6:$AF$353,16,0)</f>
        <v>2R</v>
      </c>
      <c r="I13" s="262" t="str">
        <f>VLOOKUP($A13,Anagrafica!$A$6:$AF$353,17,0)</f>
        <v>De Santis Adrien</v>
      </c>
      <c r="J13" s="262" t="str">
        <f>VLOOKUP($A13,Anagrafica!$A$6:$AF$353,19,0)</f>
        <v>A.s.d. Team Falaschi</v>
      </c>
      <c r="K13" s="258" t="str">
        <f>VLOOKUP($A13,Anagrafica!$A$6:$AF$353,18,0)</f>
        <v>Uisp</v>
      </c>
      <c r="L13" s="258" t="str">
        <f>VLOOKUP($A13,Anagrafica!$A$6:$AF$353,31,0)</f>
        <v>F1</v>
      </c>
      <c r="M13" s="258" t="str">
        <f>VLOOKUP($A13,Anagrafica!$A$6:$AF$353,32,0)</f>
        <v>BDC</v>
      </c>
      <c r="N13" s="263">
        <f>VLOOKUP($A13,'Lista Partenti_Firma'!$A$7:$M$355,13,0)</f>
        <v>0.37708333333333333</v>
      </c>
      <c r="O13" s="270">
        <v>1.7430555555555557E-2</v>
      </c>
      <c r="P13" s="264">
        <v>4.1666666666666664E-2</v>
      </c>
      <c r="Q13" s="265">
        <f t="shared" si="0"/>
        <v>1.4583333333333323E-3</v>
      </c>
      <c r="R13" s="266">
        <v>17</v>
      </c>
      <c r="S13" s="266">
        <f t="shared" si="1"/>
        <v>40.63745019920318</v>
      </c>
    </row>
    <row r="14" spans="1:21" ht="45" customHeight="1" x14ac:dyDescent="0.2">
      <c r="A14" s="258">
        <v>13</v>
      </c>
      <c r="B14" s="259">
        <f>VLOOKUP($A14,'Lista Atleti'!$A$5:$B$31,2,0)</f>
        <v>13</v>
      </c>
      <c r="C14" s="260">
        <f>_xlfn.RANK.EQ($O14,$O$6:$O$32,1)</f>
        <v>9</v>
      </c>
      <c r="D14" s="258" t="str">
        <f>VLOOKUP($A14,Anagrafica!$A$6:$AF$353,3,0)</f>
        <v>13G</v>
      </c>
      <c r="E14" s="261" t="str">
        <f>VLOOKUP($A14,Anagrafica!$A$6:$AF$353,4,0)</f>
        <v>Freschi Alessio</v>
      </c>
      <c r="F14" s="262" t="str">
        <f>VLOOKUP($A14,Anagrafica!$A$6:$AF$353,6,0)</f>
        <v>G.S.Carli Salviano a.s.d.</v>
      </c>
      <c r="G14" s="258" t="str">
        <f>VLOOKUP($A14,Anagrafica!$A$6:$AF$353,5,0)</f>
        <v>Fci</v>
      </c>
      <c r="H14" s="258" t="str">
        <f>VLOOKUP($A14,Anagrafica!$A$6:$AF$353,16,0)</f>
        <v>13R</v>
      </c>
      <c r="I14" s="262" t="str">
        <f>VLOOKUP($A14,Anagrafica!$A$6:$AF$353,17,0)</f>
        <v>Freschi Alessandro</v>
      </c>
      <c r="J14" s="262" t="str">
        <f>VLOOKUP($A14,Anagrafica!$A$6:$AF$353,19,0)</f>
        <v>G.S.Carli Salviano a.s.d.</v>
      </c>
      <c r="K14" s="258" t="str">
        <f>VLOOKUP($A14,Anagrafica!$A$6:$AF$353,18,0)</f>
        <v>Fci</v>
      </c>
      <c r="L14" s="258" t="str">
        <f>VLOOKUP($A14,Anagrafica!$A$6:$AF$353,31,0)</f>
        <v>F3</v>
      </c>
      <c r="M14" s="258" t="str">
        <f>VLOOKUP($A14,Anagrafica!$A$6:$AF$353,32,0)</f>
        <v>TT</v>
      </c>
      <c r="N14" s="263">
        <f>VLOOKUP($A14,'Lista Partenti_Firma'!$A$7:$M$355,13,0)</f>
        <v>0.42013888888888884</v>
      </c>
      <c r="O14" s="270">
        <v>1.7638888888888888E-2</v>
      </c>
      <c r="P14" s="264">
        <v>4.1666666666666664E-2</v>
      </c>
      <c r="Q14" s="265">
        <f>O14-$O$6</f>
        <v>1.6666666666666635E-3</v>
      </c>
      <c r="R14" s="266">
        <v>17</v>
      </c>
      <c r="S14" s="266">
        <f t="shared" si="1"/>
        <v>40.15748031496063</v>
      </c>
    </row>
    <row r="15" spans="1:21" ht="45" customHeight="1" x14ac:dyDescent="0.2">
      <c r="A15" s="258">
        <v>8</v>
      </c>
      <c r="B15" s="259">
        <f>VLOOKUP($A15,'Lista Atleti'!$A$5:$B$31,2,0)</f>
        <v>8</v>
      </c>
      <c r="C15" s="260">
        <f>_xlfn.RANK.EQ($O15,$O$6:$O$32,1)</f>
        <v>10</v>
      </c>
      <c r="D15" s="258" t="str">
        <f>VLOOKUP($A15,Anagrafica!$A$6:$AF$353,3,0)</f>
        <v>8G</v>
      </c>
      <c r="E15" s="261" t="str">
        <f>VLOOKUP($A15,Anagrafica!$A$6:$AF$353,4,0)</f>
        <v xml:space="preserve">Grenzi Mauro </v>
      </c>
      <c r="F15" s="262" t="str">
        <f>VLOOKUP($A15,Anagrafica!$A$6:$AF$353,6,0)</f>
        <v xml:space="preserve">Team Hicary Factor </v>
      </c>
      <c r="G15" s="258" t="str">
        <f>VLOOKUP($A15,Anagrafica!$A$6:$AF$353,5,0)</f>
        <v>Acsi</v>
      </c>
      <c r="H15" s="258" t="str">
        <f>VLOOKUP($A15,Anagrafica!$A$6:$AF$353,16,0)</f>
        <v>8R</v>
      </c>
      <c r="I15" s="262" t="str">
        <f>VLOOKUP($A15,Anagrafica!$A$6:$AF$353,17,0)</f>
        <v xml:space="preserve">Serafini Massimiliano </v>
      </c>
      <c r="J15" s="262" t="str">
        <f>VLOOKUP($A15,Anagrafica!$A$6:$AF$353,19,0)</f>
        <v>Scs Bike Nonantola</v>
      </c>
      <c r="K15" s="258" t="str">
        <f>VLOOKUP($A15,Anagrafica!$A$6:$AF$353,18,0)</f>
        <v>Uisp</v>
      </c>
      <c r="L15" s="258" t="str">
        <f>VLOOKUP($A15,Anagrafica!$A$6:$AF$353,31,0)</f>
        <v>F2</v>
      </c>
      <c r="M15" s="258" t="str">
        <f>VLOOKUP($A15,Anagrafica!$A$6:$AF$353,32,0)</f>
        <v>TT</v>
      </c>
      <c r="N15" s="263">
        <f>VLOOKUP($A15,'Lista Partenti_Firma'!$A$7:$M$355,13,0)</f>
        <v>0.40138888888888885</v>
      </c>
      <c r="O15" s="270">
        <v>1.7743055555555557E-2</v>
      </c>
      <c r="P15" s="264">
        <v>4.1666666666666664E-2</v>
      </c>
      <c r="Q15" s="265">
        <f>O15-$O$6</f>
        <v>1.7708333333333326E-3</v>
      </c>
      <c r="R15" s="266">
        <v>17</v>
      </c>
      <c r="S15" s="266">
        <f t="shared" si="1"/>
        <v>39.921722113502931</v>
      </c>
    </row>
    <row r="16" spans="1:21" ht="45" customHeight="1" x14ac:dyDescent="0.2">
      <c r="A16" s="258">
        <v>1</v>
      </c>
      <c r="B16" s="259">
        <f>VLOOKUP($A16,'Lista Atleti'!$A$5:$B$31,2,0)</f>
        <v>1</v>
      </c>
      <c r="C16" s="260">
        <v>11</v>
      </c>
      <c r="D16" s="258" t="str">
        <f>VLOOKUP($A16,Anagrafica!$A$6:$AF$353,3,0)</f>
        <v>1G</v>
      </c>
      <c r="E16" s="261" t="str">
        <f>VLOOKUP($A16,Anagrafica!$A$6:$AF$353,4,0)</f>
        <v>Papi Alessio</v>
      </c>
      <c r="F16" s="262" t="str">
        <f>VLOOKUP($A16,Anagrafica!$A$6:$AF$353,6,0)</f>
        <v>A.s.d. Team Falaschi</v>
      </c>
      <c r="G16" s="258" t="str">
        <f>VLOOKUP($A16,Anagrafica!$A$6:$AF$353,5,0)</f>
        <v>Uisp</v>
      </c>
      <c r="H16" s="258" t="str">
        <f>VLOOKUP($A16,Anagrafica!$A$6:$AF$353,16,0)</f>
        <v>1R</v>
      </c>
      <c r="I16" s="262" t="str">
        <f>VLOOKUP($A16,Anagrafica!$A$6:$AF$353,17,0)</f>
        <v>Bianchi davide</v>
      </c>
      <c r="J16" s="262" t="str">
        <f>VLOOKUP($A16,Anagrafica!$A$6:$AF$353,19,0)</f>
        <v>A.s.d. Team Falaschi</v>
      </c>
      <c r="K16" s="258" t="str">
        <f>VLOOKUP($A16,Anagrafica!$A$6:$AF$353,18,0)</f>
        <v>Uisp</v>
      </c>
      <c r="L16" s="258" t="str">
        <f>VLOOKUP($A16,Anagrafica!$A$6:$AF$353,31,0)</f>
        <v>F1</v>
      </c>
      <c r="M16" s="258" t="str">
        <f>VLOOKUP($A16,Anagrafica!$A$6:$AF$353,32,0)</f>
        <v>BDC</v>
      </c>
      <c r="N16" s="263">
        <f>VLOOKUP($A16,'Lista Partenti_Firma'!$A$7:$M$355,13,0)</f>
        <v>0.375</v>
      </c>
      <c r="O16" s="270">
        <v>1.7766203703703704E-2</v>
      </c>
      <c r="P16" s="264">
        <v>4.1666666666666664E-2</v>
      </c>
      <c r="Q16" s="265">
        <f t="shared" ref="Q16" si="2">O16-$O$6</f>
        <v>1.7939814814814797E-3</v>
      </c>
      <c r="R16" s="266">
        <v>17</v>
      </c>
      <c r="S16" s="266">
        <f t="shared" si="1"/>
        <v>39.869706840390876</v>
      </c>
    </row>
    <row r="17" spans="1:19" ht="45" customHeight="1" x14ac:dyDescent="0.2">
      <c r="A17" s="258">
        <v>16</v>
      </c>
      <c r="B17" s="259">
        <f>VLOOKUP($A17,'Lista Atleti'!$A$5:$B$31,2,0)</f>
        <v>16</v>
      </c>
      <c r="C17" s="260">
        <f t="shared" ref="C17:C32" si="3">_xlfn.RANK.EQ($O17,$O$6:$O$32,1)</f>
        <v>12</v>
      </c>
      <c r="D17" s="258" t="str">
        <f>VLOOKUP($A17,Anagrafica!$A$6:$AF$353,3,0)</f>
        <v>16G</v>
      </c>
      <c r="E17" s="261" t="str">
        <f>VLOOKUP($A17,Anagrafica!$A$6:$AF$353,4,0)</f>
        <v>Tucci Massimo</v>
      </c>
      <c r="F17" s="262" t="str">
        <f>VLOOKUP($A17,Anagrafica!$A$6:$AF$353,6,0)</f>
        <v>Cicloteam San Ginese</v>
      </c>
      <c r="G17" s="258" t="str">
        <f>VLOOKUP($A17,Anagrafica!$A$6:$AF$353,5,0)</f>
        <v>Uisp</v>
      </c>
      <c r="H17" s="258" t="str">
        <f>VLOOKUP($A17,Anagrafica!$A$6:$AF$353,16,0)</f>
        <v>16R</v>
      </c>
      <c r="I17" s="262" t="str">
        <f>VLOOKUP($A17,Anagrafica!$A$6:$AF$353,17,0)</f>
        <v>Tucci Mauro</v>
      </c>
      <c r="J17" s="262" t="str">
        <f>VLOOKUP($A17,Anagrafica!$A$6:$AF$353,19,0)</f>
        <v>Cicloteam San Ginese</v>
      </c>
      <c r="K17" s="258" t="str">
        <f>VLOOKUP($A17,Anagrafica!$A$6:$AF$353,18,0)</f>
        <v>Uisp</v>
      </c>
      <c r="L17" s="258" t="str">
        <f>VLOOKUP($A17,Anagrafica!$A$6:$AF$353,31,0)</f>
        <v>F3</v>
      </c>
      <c r="M17" s="258" t="str">
        <f>VLOOKUP($A17,Anagrafica!$A$6:$AF$353,32,0)</f>
        <v>TT</v>
      </c>
      <c r="N17" s="263">
        <f>VLOOKUP($A17,'Lista Partenti_Firma'!$A$7:$M$355,13,0)</f>
        <v>0.42638888888888882</v>
      </c>
      <c r="O17" s="270">
        <v>1.7939814814814815E-2</v>
      </c>
      <c r="P17" s="264">
        <v>4.1666666666666664E-2</v>
      </c>
      <c r="Q17" s="265">
        <f t="shared" ref="Q17:Q32" si="4">O17-$O$6</f>
        <v>1.9675925925925902E-3</v>
      </c>
      <c r="R17" s="266">
        <v>17</v>
      </c>
      <c r="S17" s="266">
        <f t="shared" si="1"/>
        <v>39.483870967741936</v>
      </c>
    </row>
    <row r="18" spans="1:19" ht="45" customHeight="1" x14ac:dyDescent="0.2">
      <c r="A18" s="258">
        <v>14</v>
      </c>
      <c r="B18" s="259">
        <f>VLOOKUP($A18,'Lista Atleti'!$A$5:$B$31,2,0)</f>
        <v>14</v>
      </c>
      <c r="C18" s="260">
        <f t="shared" si="3"/>
        <v>13</v>
      </c>
      <c r="D18" s="258" t="str">
        <f>VLOOKUP($A18,Anagrafica!$A$6:$AF$353,3,0)</f>
        <v>14G</v>
      </c>
      <c r="E18" s="261" t="str">
        <f>VLOOKUP($A18,Anagrafica!$A$6:$AF$353,4,0)</f>
        <v xml:space="preserve">Guarini Gabriele </v>
      </c>
      <c r="F18" s="262" t="str">
        <f>VLOOKUP($A18,Anagrafica!$A$6:$AF$353,6,0)</f>
        <v>New mt bike</v>
      </c>
      <c r="G18" s="258" t="str">
        <f>VLOOKUP($A18,Anagrafica!$A$6:$AF$353,5,0)</f>
        <v>Uisp</v>
      </c>
      <c r="H18" s="258" t="str">
        <f>VLOOKUP($A18,Anagrafica!$A$6:$AF$353,16,0)</f>
        <v>14R</v>
      </c>
      <c r="I18" s="262" t="str">
        <f>VLOOKUP($A18,Anagrafica!$A$6:$AF$353,17,0)</f>
        <v>Lushin Eduard</v>
      </c>
      <c r="J18" s="262" t="str">
        <f>VLOOKUP($A18,Anagrafica!$A$6:$AF$353,19,0)</f>
        <v xml:space="preserve">Bicisport Sanguinetti </v>
      </c>
      <c r="K18" s="258" t="str">
        <f>VLOOKUP($A18,Anagrafica!$A$6:$AF$353,18,0)</f>
        <v>Uisp</v>
      </c>
      <c r="L18" s="258" t="str">
        <f>VLOOKUP($A18,Anagrafica!$A$6:$AF$353,31,0)</f>
        <v>F3</v>
      </c>
      <c r="M18" s="258" t="str">
        <f>VLOOKUP($A18,Anagrafica!$A$6:$AF$353,32,0)</f>
        <v>TT</v>
      </c>
      <c r="N18" s="263">
        <f>VLOOKUP($A18,'Lista Partenti_Firma'!$A$7:$M$355,13,0)</f>
        <v>0.42222222222222217</v>
      </c>
      <c r="O18" s="270">
        <v>1.7962962962962962E-2</v>
      </c>
      <c r="P18" s="264">
        <v>4.1666666666666664E-2</v>
      </c>
      <c r="Q18" s="265">
        <f t="shared" si="4"/>
        <v>1.9907407407407374E-3</v>
      </c>
      <c r="R18" s="266">
        <v>17</v>
      </c>
      <c r="S18" s="266">
        <f t="shared" si="1"/>
        <v>39.432989690721648</v>
      </c>
    </row>
    <row r="19" spans="1:19" ht="45" customHeight="1" x14ac:dyDescent="0.2">
      <c r="A19" s="258">
        <v>19</v>
      </c>
      <c r="B19" s="259">
        <f>VLOOKUP($A19,'Lista Atleti'!$A$5:$B$31,2,0)</f>
        <v>19</v>
      </c>
      <c r="C19" s="260">
        <v>14</v>
      </c>
      <c r="D19" s="258" t="str">
        <f>VLOOKUP($A19,Anagrafica!$A$6:$AF$353,3,0)</f>
        <v>19G</v>
      </c>
      <c r="E19" s="261" t="str">
        <f>VLOOKUP($A19,Anagrafica!$A$6:$AF$353,4,0)</f>
        <v>Banti Francesco</v>
      </c>
      <c r="F19" s="262" t="str">
        <f>VLOOKUP($A19,Anagrafica!$A$6:$AF$353,6,0)</f>
        <v>Team Zerosei</v>
      </c>
      <c r="G19" s="258" t="str">
        <f>VLOOKUP($A19,Anagrafica!$A$6:$AF$353,5,0)</f>
        <v>Uisp</v>
      </c>
      <c r="H19" s="258" t="str">
        <f>VLOOKUP($A19,Anagrafica!$A$6:$AF$353,16,0)</f>
        <v>19R</v>
      </c>
      <c r="I19" s="262" t="str">
        <f>VLOOKUP($A19,Anagrafica!$A$6:$AF$353,17,0)</f>
        <v>Sichi Kelly</v>
      </c>
      <c r="J19" s="262" t="str">
        <f>VLOOKUP($A19,Anagrafica!$A$6:$AF$353,19,0)</f>
        <v>Team Zerosei</v>
      </c>
      <c r="K19" s="258" t="str">
        <f>VLOOKUP($A19,Anagrafica!$A$6:$AF$353,18,0)</f>
        <v>Uisp</v>
      </c>
      <c r="L19" s="258" t="str">
        <f>VLOOKUP($A19,Anagrafica!$A$6:$AF$353,31,0)</f>
        <v>Lei &amp; Lui</v>
      </c>
      <c r="M19" s="258" t="str">
        <f>VLOOKUP($A19,Anagrafica!$A$6:$AF$353,32,0)</f>
        <v>TT</v>
      </c>
      <c r="N19" s="263">
        <f>VLOOKUP($A19,'Lista Partenti_Firma'!$A$7:$M$355,13,0)</f>
        <v>0.43958333333333327</v>
      </c>
      <c r="O19" s="270">
        <v>1.7962962962962962E-2</v>
      </c>
      <c r="P19" s="264">
        <v>4.1666666666666664E-2</v>
      </c>
      <c r="Q19" s="265">
        <f t="shared" si="4"/>
        <v>1.9907407407407374E-3</v>
      </c>
      <c r="R19" s="266">
        <v>17</v>
      </c>
      <c r="S19" s="266">
        <f t="shared" si="1"/>
        <v>39.432989690721648</v>
      </c>
    </row>
    <row r="20" spans="1:19" ht="45" customHeight="1" x14ac:dyDescent="0.2">
      <c r="A20" s="258">
        <v>10</v>
      </c>
      <c r="B20" s="259">
        <f>VLOOKUP($A20,'Lista Atleti'!$A$5:$B$31,2,0)</f>
        <v>10</v>
      </c>
      <c r="C20" s="260">
        <f t="shared" si="3"/>
        <v>15</v>
      </c>
      <c r="D20" s="258" t="str">
        <f>VLOOKUP($A20,Anagrafica!$A$6:$AF$353,3,0)</f>
        <v>10G</v>
      </c>
      <c r="E20" s="261" t="str">
        <f>VLOOKUP($A20,Anagrafica!$A$6:$AF$353,4,0)</f>
        <v>Saggini Gianluca</v>
      </c>
      <c r="F20" s="262" t="str">
        <f>VLOOKUP($A20,Anagrafica!$A$6:$AF$353,6,0)</f>
        <v>A.s.d. Star Bike</v>
      </c>
      <c r="G20" s="258" t="str">
        <f>VLOOKUP($A20,Anagrafica!$A$6:$AF$353,5,0)</f>
        <v>Uisp</v>
      </c>
      <c r="H20" s="258" t="str">
        <f>VLOOKUP($A20,Anagrafica!$A$6:$AF$353,16,0)</f>
        <v>10R</v>
      </c>
      <c r="I20" s="262" t="str">
        <f>VLOOKUP($A20,Anagrafica!$A$6:$AF$353,17,0)</f>
        <v>Vannelli Mose</v>
      </c>
      <c r="J20" s="262" t="str">
        <f>VLOOKUP($A20,Anagrafica!$A$6:$AF$353,19,0)</f>
        <v>A.s.d. Star Bike</v>
      </c>
      <c r="K20" s="258" t="str">
        <f>VLOOKUP($A20,Anagrafica!$A$6:$AF$353,18,0)</f>
        <v>Uisp</v>
      </c>
      <c r="L20" s="258" t="str">
        <f>VLOOKUP($A20,Anagrafica!$A$6:$AF$353,31,0)</f>
        <v>F2</v>
      </c>
      <c r="M20" s="258" t="str">
        <f>VLOOKUP($A20,Anagrafica!$A$6:$AF$353,32,0)</f>
        <v>BDC</v>
      </c>
      <c r="N20" s="263">
        <f>VLOOKUP($A20,'Lista Partenti_Firma'!$A$7:$M$355,13,0)</f>
        <v>0.4055555555555555</v>
      </c>
      <c r="O20" s="270">
        <v>1.8252314814814815E-2</v>
      </c>
      <c r="P20" s="264">
        <v>4.1666666666666664E-2</v>
      </c>
      <c r="Q20" s="265">
        <f t="shared" si="4"/>
        <v>2.2800925925925905E-3</v>
      </c>
      <c r="R20" s="266">
        <v>17</v>
      </c>
      <c r="S20" s="266">
        <f t="shared" si="1"/>
        <v>38.807863031071655</v>
      </c>
    </row>
    <row r="21" spans="1:19" ht="45" customHeight="1" x14ac:dyDescent="0.2">
      <c r="A21" s="258">
        <v>12</v>
      </c>
      <c r="B21" s="259">
        <f>VLOOKUP($A21,'Lista Atleti'!$A$5:$B$31,2,0)</f>
        <v>12</v>
      </c>
      <c r="C21" s="260">
        <f t="shared" si="3"/>
        <v>16</v>
      </c>
      <c r="D21" s="258" t="str">
        <f>VLOOKUP($A21,Anagrafica!$A$6:$AF$353,3,0)</f>
        <v>12G</v>
      </c>
      <c r="E21" s="262" t="str">
        <f>VLOOKUP($A21,Anagrafica!$A$6:$AF$353,4,0)</f>
        <v xml:space="preserve">Massimo Turchi </v>
      </c>
      <c r="F21" s="262" t="str">
        <f>VLOOKUP($A21,Anagrafica!$A$6:$AF$353,6,0)</f>
        <v>La Belle Equipe</v>
      </c>
      <c r="G21" s="258" t="str">
        <f>VLOOKUP($A21,Anagrafica!$A$6:$AF$353,5,0)</f>
        <v>Uisp</v>
      </c>
      <c r="H21" s="258" t="str">
        <f>VLOOKUP($A21,Anagrafica!$A$6:$AF$353,16,0)</f>
        <v>12R</v>
      </c>
      <c r="I21" s="262" t="str">
        <f>VLOOKUP($A21,Anagrafica!$A$6:$AF$353,17,0)</f>
        <v>Carlotti Mauro</v>
      </c>
      <c r="J21" s="262" t="str">
        <f>VLOOKUP($A21,Anagrafica!$A$6:$AF$353,19,0)</f>
        <v>La Belle Equipe</v>
      </c>
      <c r="K21" s="258" t="str">
        <f>VLOOKUP($A21,Anagrafica!$A$6:$AF$353,18,0)</f>
        <v>Uisp</v>
      </c>
      <c r="L21" s="258" t="str">
        <f>VLOOKUP($A21,Anagrafica!$A$6:$AF$353,31,0)</f>
        <v>F3</v>
      </c>
      <c r="M21" s="258" t="str">
        <f>VLOOKUP($A21,Anagrafica!$A$6:$AF$353,32,0)</f>
        <v>TT</v>
      </c>
      <c r="N21" s="263">
        <f>VLOOKUP($A21,'Lista Partenti_Firma'!$A$7:$M$355,13,0)</f>
        <v>0.40972222222222215</v>
      </c>
      <c r="O21" s="270">
        <v>1.8275462962962962E-2</v>
      </c>
      <c r="P21" s="264">
        <v>4.1666666666666664E-2</v>
      </c>
      <c r="Q21" s="265">
        <f t="shared" si="4"/>
        <v>2.3032407407407376E-3</v>
      </c>
      <c r="R21" s="266">
        <v>17</v>
      </c>
      <c r="S21" s="266">
        <f t="shared" si="1"/>
        <v>38.758708043065234</v>
      </c>
    </row>
    <row r="22" spans="1:19" ht="45" customHeight="1" x14ac:dyDescent="0.2">
      <c r="A22" s="258">
        <v>20</v>
      </c>
      <c r="B22" s="259">
        <f>VLOOKUP($A22,'Lista Atleti'!$A$5:$B$31,2,0)</f>
        <v>20</v>
      </c>
      <c r="C22" s="260">
        <f t="shared" si="3"/>
        <v>17</v>
      </c>
      <c r="D22" s="258" t="str">
        <f>VLOOKUP($A22,Anagrafica!$A$6:$AF$353,3,0)</f>
        <v>20G</v>
      </c>
      <c r="E22" s="261" t="str">
        <f>VLOOKUP($A22,Anagrafica!$A$6:$AF$353,4,0)</f>
        <v>Ruggeri Federica</v>
      </c>
      <c r="F22" s="262" t="str">
        <f>VLOOKUP($A22,Anagrafica!$A$6:$AF$353,6,0)</f>
        <v>A.s.d. G.S. Sportissimo</v>
      </c>
      <c r="G22" s="258" t="str">
        <f>VLOOKUP($A22,Anagrafica!$A$6:$AF$353,5,0)</f>
        <v>Acsi</v>
      </c>
      <c r="H22" s="258" t="str">
        <f>VLOOKUP($A22,Anagrafica!$A$6:$AF$353,16,0)</f>
        <v>20R</v>
      </c>
      <c r="I22" s="262" t="str">
        <f>VLOOKUP($A22,Anagrafica!$A$6:$AF$353,17,0)</f>
        <v>Mai Maurizio</v>
      </c>
      <c r="J22" s="262" t="str">
        <f>VLOOKUP($A22,Anagrafica!$A$6:$AF$353,19,0)</f>
        <v>Ssd Team Stecchetti-Jollywear s.r.l.</v>
      </c>
      <c r="K22" s="258" t="str">
        <f>VLOOKUP($A22,Anagrafica!$A$6:$AF$353,18,0)</f>
        <v>Acsi</v>
      </c>
      <c r="L22" s="258" t="str">
        <f>VLOOKUP($A22,Anagrafica!$A$6:$AF$353,31,0)</f>
        <v>Lei &amp; Lui</v>
      </c>
      <c r="M22" s="258" t="str">
        <f>VLOOKUP($A22,Anagrafica!$A$6:$AF$353,32,0)</f>
        <v>TT</v>
      </c>
      <c r="N22" s="263">
        <f>VLOOKUP($A22,'Lista Partenti_Firma'!$A$7:$M$355,13,0)</f>
        <v>0.4416666666666666</v>
      </c>
      <c r="O22" s="270">
        <v>1.8356481481481481E-2</v>
      </c>
      <c r="P22" s="264">
        <v>4.1666666666666664E-2</v>
      </c>
      <c r="Q22" s="265">
        <f t="shared" si="4"/>
        <v>2.3842592592592561E-3</v>
      </c>
      <c r="R22" s="266">
        <v>17</v>
      </c>
      <c r="S22" s="266">
        <f t="shared" si="1"/>
        <v>38.587641866330394</v>
      </c>
    </row>
    <row r="23" spans="1:19" ht="45" customHeight="1" x14ac:dyDescent="0.2">
      <c r="A23" s="258">
        <v>22</v>
      </c>
      <c r="B23" s="259">
        <f>VLOOKUP($A23,'Lista Atleti'!$A$5:$B$31,2,0)</f>
        <v>22</v>
      </c>
      <c r="C23" s="260">
        <f t="shared" si="3"/>
        <v>18</v>
      </c>
      <c r="D23" s="258" t="str">
        <f>VLOOKUP($A23,Anagrafica!$A$6:$AF$353,3,0)</f>
        <v>22G</v>
      </c>
      <c r="E23" s="261" t="str">
        <f>VLOOKUP($A23,Anagrafica!$A$6:$AF$353,4,0)</f>
        <v>Rosati Ilaria</v>
      </c>
      <c r="F23" s="262" t="str">
        <f>VLOOKUP($A23,Anagrafica!$A$6:$AF$353,6,0)</f>
        <v>Cicloteam San Ginese</v>
      </c>
      <c r="G23" s="258" t="str">
        <f>VLOOKUP($A23,Anagrafica!$A$6:$AF$353,5,0)</f>
        <v>Uisp</v>
      </c>
      <c r="H23" s="258" t="str">
        <f>VLOOKUP($A23,Anagrafica!$A$6:$AF$353,16,0)</f>
        <v>22R</v>
      </c>
      <c r="I23" s="262" t="str">
        <f>VLOOKUP($A23,Anagrafica!$A$6:$AF$353,17,0)</f>
        <v>Grillo Luigi Loris</v>
      </c>
      <c r="J23" s="262" t="str">
        <f>VLOOKUP($A23,Anagrafica!$A$6:$AF$353,19,0)</f>
        <v>Mugello Toscana Bike a.s.d.</v>
      </c>
      <c r="K23" s="258" t="str">
        <f>VLOOKUP($A23,Anagrafica!$A$6:$AF$353,18,0)</f>
        <v>Uisp</v>
      </c>
      <c r="L23" s="258" t="str">
        <f>VLOOKUP($A23,Anagrafica!$A$6:$AF$353,31,0)</f>
        <v>Lei &amp; Lui</v>
      </c>
      <c r="M23" s="258" t="str">
        <f>VLOOKUP($A23,Anagrafica!$A$6:$AF$353,32,0)</f>
        <v>BDC</v>
      </c>
      <c r="N23" s="263">
        <f>VLOOKUP($A23,'Lista Partenti_Firma'!$A$7:$M$355,13,0)</f>
        <v>0.44583333333333325</v>
      </c>
      <c r="O23" s="270">
        <v>1.8530092592592595E-2</v>
      </c>
      <c r="P23" s="264">
        <v>4.1666666666666664E-2</v>
      </c>
      <c r="Q23" s="265">
        <f t="shared" si="4"/>
        <v>2.5578703703703701E-3</v>
      </c>
      <c r="R23" s="266">
        <v>17</v>
      </c>
      <c r="S23" s="266">
        <f t="shared" si="1"/>
        <v>38.226108682073701</v>
      </c>
    </row>
    <row r="24" spans="1:19" ht="45" customHeight="1" x14ac:dyDescent="0.2">
      <c r="A24" s="258">
        <v>18</v>
      </c>
      <c r="B24" s="259">
        <f>VLOOKUP($A24,'Lista Atleti'!$A$5:$B$31,2,0)</f>
        <v>18</v>
      </c>
      <c r="C24" s="260">
        <f t="shared" si="3"/>
        <v>19</v>
      </c>
      <c r="D24" s="258" t="str">
        <f>VLOOKUP($A24,Anagrafica!$A$6:$AF$353,3,0)</f>
        <v>18G</v>
      </c>
      <c r="E24" s="262" t="str">
        <f>VLOOKUP($A24,Anagrafica!$A$6:$AF$353,4,0)</f>
        <v>Greco Stefano</v>
      </c>
      <c r="F24" s="262" t="str">
        <f>VLOOKUP($A24,Anagrafica!$A$6:$AF$353,6,0)</f>
        <v>Gruppo Crosa Bike</v>
      </c>
      <c r="G24" s="258" t="str">
        <f>VLOOKUP($A24,Anagrafica!$A$6:$AF$353,5,0)</f>
        <v>Uisp</v>
      </c>
      <c r="H24" s="258" t="str">
        <f>VLOOKUP($A24,Anagrafica!$A$6:$AF$353,16,0)</f>
        <v>18R</v>
      </c>
      <c r="I24" s="262" t="str">
        <f>VLOOKUP($A24,Anagrafica!$A$6:$AF$353,17,0)</f>
        <v>Oliviero Lorenzi</v>
      </c>
      <c r="J24" s="262" t="str">
        <f>VLOOKUP($A24,Anagrafica!$A$6:$AF$353,19,0)</f>
        <v>Gruppo Crosa Bike</v>
      </c>
      <c r="K24" s="258" t="str">
        <f>VLOOKUP($A24,Anagrafica!$A$6:$AF$353,18,0)</f>
        <v>Uisp</v>
      </c>
      <c r="L24" s="258" t="str">
        <f>VLOOKUP($A24,Anagrafica!$A$6:$AF$353,31,0)</f>
        <v>F4</v>
      </c>
      <c r="M24" s="258" t="str">
        <f>VLOOKUP($A24,Anagrafica!$A$6:$AF$353,32,0)</f>
        <v>TT</v>
      </c>
      <c r="N24" s="263">
        <f>VLOOKUP($A24,'Lista Partenti_Firma'!$A$7:$M$355,13,0)</f>
        <v>0.43055555555555558</v>
      </c>
      <c r="O24" s="270">
        <v>1.8587962962962962E-2</v>
      </c>
      <c r="P24" s="264">
        <v>4.1666666666666664E-2</v>
      </c>
      <c r="Q24" s="265">
        <f t="shared" si="4"/>
        <v>2.6157407407407379E-3</v>
      </c>
      <c r="R24" s="266">
        <v>17</v>
      </c>
      <c r="S24" s="266">
        <f t="shared" si="1"/>
        <v>38.107098381070983</v>
      </c>
    </row>
    <row r="25" spans="1:19" ht="45" customHeight="1" x14ac:dyDescent="0.2">
      <c r="A25" s="258">
        <v>26</v>
      </c>
      <c r="B25" s="259">
        <f>VLOOKUP($A25,'Lista Atleti'!$A$5:$B$31,2,0)</f>
        <v>26</v>
      </c>
      <c r="C25" s="260">
        <f t="shared" si="3"/>
        <v>20</v>
      </c>
      <c r="D25" s="258" t="str">
        <f>VLOOKUP($A25,Anagrafica!$A$6:$AF$353,3,0)</f>
        <v>26G</v>
      </c>
      <c r="E25" s="261" t="str">
        <f>VLOOKUP($A25,Anagrafica!$A$6:$AF$353,4,0)</f>
        <v>Graffeo Valeria</v>
      </c>
      <c r="F25" s="262" t="str">
        <f>VLOOKUP($A25,Anagrafica!$A$6:$AF$353,6,0)</f>
        <v xml:space="preserve"> La Belle Equipe</v>
      </c>
      <c r="G25" s="258" t="str">
        <f>VLOOKUP($A25,Anagrafica!$A$6:$AF$353,5,0)</f>
        <v>Uisp</v>
      </c>
      <c r="H25" s="258" t="str">
        <f>VLOOKUP($A25,Anagrafica!$A$6:$AF$353,16,0)</f>
        <v>26R</v>
      </c>
      <c r="I25" s="262" t="str">
        <f>VLOOKUP($A25,Anagrafica!$A$6:$AF$353,17,0)</f>
        <v>Lari Alessandra</v>
      </c>
      <c r="J25" s="262" t="str">
        <f>VLOOKUP($A25,Anagrafica!$A$6:$AF$353,19,0)</f>
        <v>Bicisport Sanguinetti</v>
      </c>
      <c r="K25" s="258" t="str">
        <f>VLOOKUP($A25,Anagrafica!$A$6:$AF$353,18,0)</f>
        <v>Uisp</v>
      </c>
      <c r="L25" s="258" t="str">
        <f>VLOOKUP($A25,Anagrafica!$A$6:$AF$353,31,0)</f>
        <v>Donna</v>
      </c>
      <c r="M25" s="258" t="str">
        <f>VLOOKUP($A25,Anagrafica!$A$6:$AF$353,32,0)</f>
        <v>TT</v>
      </c>
      <c r="N25" s="263">
        <f>VLOOKUP($A25,'Lista Partenti_Firma'!$A$7:$M$355,13,0)</f>
        <v>0.46041666666666659</v>
      </c>
      <c r="O25" s="270">
        <v>1.9004629629629632E-2</v>
      </c>
      <c r="P25" s="264">
        <v>4.1666666666666664E-2</v>
      </c>
      <c r="Q25" s="265">
        <f t="shared" si="4"/>
        <v>3.0324074074074073E-3</v>
      </c>
      <c r="R25" s="266">
        <v>17</v>
      </c>
      <c r="S25" s="266">
        <f t="shared" si="1"/>
        <v>37.27161997563946</v>
      </c>
    </row>
    <row r="26" spans="1:19" ht="45" customHeight="1" x14ac:dyDescent="0.2">
      <c r="A26" s="258">
        <v>21</v>
      </c>
      <c r="B26" s="259">
        <f>VLOOKUP($A26,'Lista Atleti'!$A$5:$B$31,2,0)</f>
        <v>21</v>
      </c>
      <c r="C26" s="260">
        <f t="shared" si="3"/>
        <v>21</v>
      </c>
      <c r="D26" s="258" t="str">
        <f>VLOOKUP($A26,Anagrafica!$A$6:$AF$353,3,0)</f>
        <v>21G</v>
      </c>
      <c r="E26" s="262" t="str">
        <f>VLOOKUP($A26,Anagrafica!$A$6:$AF$353,4,0)</f>
        <v>Mancini Franco</v>
      </c>
      <c r="F26" s="262" t="str">
        <f>VLOOKUP($A26,Anagrafica!$A$6:$AF$353,6,0)</f>
        <v>A.s.d. MBM</v>
      </c>
      <c r="G26" s="258" t="str">
        <f>VLOOKUP($A26,Anagrafica!$A$6:$AF$353,5,0)</f>
        <v>Acsi</v>
      </c>
      <c r="H26" s="258" t="str">
        <f>VLOOKUP($A26,Anagrafica!$A$6:$AF$353,16,0)</f>
        <v>21R</v>
      </c>
      <c r="I26" s="262" t="str">
        <f>VLOOKUP($A26,Anagrafica!$A$6:$AF$353,17,0)</f>
        <v>Mancini Carmen</v>
      </c>
      <c r="J26" s="262" t="str">
        <f>VLOOKUP($A26,Anagrafica!$A$6:$AF$353,19,0)</f>
        <v>A.s.d. MBM</v>
      </c>
      <c r="K26" s="258" t="str">
        <f>VLOOKUP($A26,Anagrafica!$A$6:$AF$353,18,0)</f>
        <v>Acsi</v>
      </c>
      <c r="L26" s="258" t="str">
        <f>VLOOKUP($A26,Anagrafica!$A$6:$AF$353,31,0)</f>
        <v>Lei &amp; Lui</v>
      </c>
      <c r="M26" s="258" t="str">
        <f>VLOOKUP($A26,Anagrafica!$A$6:$AF$353,32,0)</f>
        <v>BDC</v>
      </c>
      <c r="N26" s="263">
        <f>VLOOKUP($A26,'Lista Partenti_Firma'!$A$7:$M$355,13,0)</f>
        <v>0.44374999999999992</v>
      </c>
      <c r="O26" s="270">
        <v>1.9178240740740742E-2</v>
      </c>
      <c r="P26" s="264">
        <v>4.1666666666666664E-2</v>
      </c>
      <c r="Q26" s="265">
        <f t="shared" si="4"/>
        <v>3.2060185185185178E-3</v>
      </c>
      <c r="R26" s="266">
        <v>17</v>
      </c>
      <c r="S26" s="266">
        <f t="shared" si="1"/>
        <v>36.934218467109226</v>
      </c>
    </row>
    <row r="27" spans="1:19" ht="45" customHeight="1" x14ac:dyDescent="0.2">
      <c r="A27" s="258">
        <v>17</v>
      </c>
      <c r="B27" s="259">
        <f>VLOOKUP($A27,'Lista Atleti'!$A$5:$B$31,2,0)</f>
        <v>17</v>
      </c>
      <c r="C27" s="260">
        <f t="shared" si="3"/>
        <v>22</v>
      </c>
      <c r="D27" s="258" t="str">
        <f>VLOOKUP($A27,Anagrafica!$A$6:$AF$353,3,0)</f>
        <v>17G</v>
      </c>
      <c r="E27" s="261" t="str">
        <f>VLOOKUP($A27,Anagrafica!$A$6:$AF$353,4,0)</f>
        <v xml:space="preserve">Dalle Mura Attilio </v>
      </c>
      <c r="F27" s="262" t="str">
        <f>VLOOKUP($A27,Anagrafica!$A$6:$AF$353,6,0)</f>
        <v>Gs Quercia</v>
      </c>
      <c r="G27" s="258" t="str">
        <f>VLOOKUP($A27,Anagrafica!$A$6:$AF$353,5,0)</f>
        <v>Uisp</v>
      </c>
      <c r="H27" s="258" t="str">
        <f>VLOOKUP($A27,Anagrafica!$A$6:$AF$353,16,0)</f>
        <v>17R</v>
      </c>
      <c r="I27" s="262" t="str">
        <f>VLOOKUP($A27,Anagrafica!$A$6:$AF$353,17,0)</f>
        <v>Fondelli Daniele</v>
      </c>
      <c r="J27" s="262" t="str">
        <f>VLOOKUP($A27,Anagrafica!$A$6:$AF$353,19,0)</f>
        <v>Cicli Puccinelli</v>
      </c>
      <c r="K27" s="258" t="str">
        <f>VLOOKUP($A27,Anagrafica!$A$6:$AF$353,18,0)</f>
        <v>Uisp</v>
      </c>
      <c r="L27" s="258" t="str">
        <f>VLOOKUP($A27,Anagrafica!$A$6:$AF$353,31,0)</f>
        <v>F4</v>
      </c>
      <c r="M27" s="258" t="str">
        <f>VLOOKUP($A27,Anagrafica!$A$6:$AF$353,32,0)</f>
        <v>BDC</v>
      </c>
      <c r="N27" s="263">
        <f>VLOOKUP($A27,'Lista Partenti_Firma'!$A$7:$M$355,13,0)</f>
        <v>0.4284722222222222</v>
      </c>
      <c r="O27" s="270">
        <v>1.9212962962962963E-2</v>
      </c>
      <c r="P27" s="264">
        <v>4.1666666666666664E-2</v>
      </c>
      <c r="Q27" s="265">
        <f t="shared" si="4"/>
        <v>3.2407407407407385E-3</v>
      </c>
      <c r="R27" s="266">
        <v>17</v>
      </c>
      <c r="S27" s="266">
        <f t="shared" si="1"/>
        <v>36.867469879518069</v>
      </c>
    </row>
    <row r="28" spans="1:19" ht="45" customHeight="1" x14ac:dyDescent="0.2">
      <c r="A28" s="258">
        <v>11</v>
      </c>
      <c r="B28" s="259">
        <f>VLOOKUP($A28,'Lista Atleti'!$A$5:$B$31,2,0)</f>
        <v>11</v>
      </c>
      <c r="C28" s="260">
        <f t="shared" si="3"/>
        <v>23</v>
      </c>
      <c r="D28" s="258" t="str">
        <f>VLOOKUP($A28,Anagrafica!$A$6:$AF$353,3,0)</f>
        <v>11G</v>
      </c>
      <c r="E28" s="261" t="str">
        <f>VLOOKUP($A28,Anagrafica!$A$6:$AF$353,4,0)</f>
        <v>Lopes Siera Paco Massimiliano</v>
      </c>
      <c r="F28" s="262" t="str">
        <f>VLOOKUP($A28,Anagrafica!$A$6:$AF$353,6,0)</f>
        <v>C.S. Croce Verde Viareggio a.s.d.</v>
      </c>
      <c r="G28" s="258" t="str">
        <f>VLOOKUP($A28,Anagrafica!$A$6:$AF$353,5,0)</f>
        <v>Uisp</v>
      </c>
      <c r="H28" s="258" t="str">
        <f>VLOOKUP($A28,Anagrafica!$A$6:$AF$353,16,0)</f>
        <v>11R</v>
      </c>
      <c r="I28" s="262" t="str">
        <f>VLOOKUP($A28,Anagrafica!$A$6:$AF$353,17,0)</f>
        <v>Calascioni Stefano</v>
      </c>
      <c r="J28" s="262" t="str">
        <f>VLOOKUP($A28,Anagrafica!$A$6:$AF$353,19,0)</f>
        <v>C.S. Croce Verde Viareggio a.s.d.</v>
      </c>
      <c r="K28" s="258" t="str">
        <f>VLOOKUP($A28,Anagrafica!$A$6:$AF$353,18,0)</f>
        <v>Uisp</v>
      </c>
      <c r="L28" s="258" t="str">
        <f>VLOOKUP($A28,Anagrafica!$A$6:$AF$353,31,0)</f>
        <v>F3</v>
      </c>
      <c r="M28" s="258" t="str">
        <f>VLOOKUP($A28,Anagrafica!$A$6:$AF$353,32,0)</f>
        <v>BDC</v>
      </c>
      <c r="N28" s="263">
        <f>VLOOKUP($A28,'Lista Partenti_Firma'!$A$7:$M$355,13,0)</f>
        <v>0.40763888888888883</v>
      </c>
      <c r="O28" s="270">
        <v>1.9386574074074073E-2</v>
      </c>
      <c r="P28" s="264">
        <v>4.1666666666666664E-2</v>
      </c>
      <c r="Q28" s="265">
        <f t="shared" si="4"/>
        <v>3.414351851851849E-3</v>
      </c>
      <c r="R28" s="266">
        <v>17</v>
      </c>
      <c r="S28" s="266">
        <f t="shared" si="1"/>
        <v>36.537313432835823</v>
      </c>
    </row>
    <row r="29" spans="1:19" ht="45" customHeight="1" x14ac:dyDescent="0.2">
      <c r="A29" s="258">
        <v>23</v>
      </c>
      <c r="B29" s="259">
        <f>VLOOKUP($A29,'Lista Atleti'!$A$5:$B$31,2,0)</f>
        <v>23</v>
      </c>
      <c r="C29" s="260">
        <f t="shared" si="3"/>
        <v>24</v>
      </c>
      <c r="D29" s="258" t="str">
        <f>VLOOKUP($A29,Anagrafica!$A$6:$AF$353,3,0)</f>
        <v>23G</v>
      </c>
      <c r="E29" s="261" t="str">
        <f>VLOOKUP($A29,Anagrafica!$A$6:$AF$353,4,0)</f>
        <v>Fallavena Valerio</v>
      </c>
      <c r="F29" s="262" t="str">
        <f>VLOOKUP($A29,Anagrafica!$A$6:$AF$353,6,0)</f>
        <v>Team VF Group</v>
      </c>
      <c r="G29" s="258" t="str">
        <f>VLOOKUP($A29,Anagrafica!$A$6:$AF$353,5,0)</f>
        <v>Uisp</v>
      </c>
      <c r="H29" s="258" t="str">
        <f>VLOOKUP($A29,Anagrafica!$A$6:$AF$353,16,0)</f>
        <v>23R</v>
      </c>
      <c r="I29" s="262" t="str">
        <f>VLOOKUP($A29,Anagrafica!$A$6:$AF$353,17,0)</f>
        <v>Vaccari Elga</v>
      </c>
      <c r="J29" s="262" t="str">
        <f>VLOOKUP($A29,Anagrafica!$A$6:$AF$353,19,0)</f>
        <v>Team VF Group</v>
      </c>
      <c r="K29" s="258" t="str">
        <f>VLOOKUP($A29,Anagrafica!$A$6:$AF$353,18,0)</f>
        <v>Uisp</v>
      </c>
      <c r="L29" s="258" t="str">
        <f>VLOOKUP($A29,Anagrafica!$A$6:$AF$353,31,0)</f>
        <v>Lei &amp; Lui</v>
      </c>
      <c r="M29" s="258" t="str">
        <f>VLOOKUP($A29,Anagrafica!$A$6:$AF$353,32,0)</f>
        <v>TT</v>
      </c>
      <c r="N29" s="263">
        <f>VLOOKUP($A29,'Lista Partenti_Firma'!$A$7:$M$355,13,0)</f>
        <v>0.44791666666666657</v>
      </c>
      <c r="O29" s="270">
        <v>1.9745370370370371E-2</v>
      </c>
      <c r="P29" s="264">
        <v>4.1666666666666664E-2</v>
      </c>
      <c r="Q29" s="265">
        <f t="shared" si="4"/>
        <v>3.773148148148147E-3</v>
      </c>
      <c r="R29" s="266">
        <v>17</v>
      </c>
      <c r="S29" s="266">
        <f t="shared" si="1"/>
        <v>35.873388042203985</v>
      </c>
    </row>
    <row r="30" spans="1:19" ht="45" customHeight="1" x14ac:dyDescent="0.2">
      <c r="A30" s="258">
        <v>27</v>
      </c>
      <c r="B30" s="259">
        <f>VLOOKUP($A30,'Lista Atleti'!$A$5:$B$31,2,0)</f>
        <v>27</v>
      </c>
      <c r="C30" s="260">
        <f t="shared" si="3"/>
        <v>25</v>
      </c>
      <c r="D30" s="258" t="str">
        <f>VLOOKUP($A30,Anagrafica!$A$6:$AF$353,3,0)</f>
        <v>27G</v>
      </c>
      <c r="E30" s="261" t="str">
        <f>VLOOKUP($A30,Anagrafica!$A$6:$AF$353,4,0)</f>
        <v>Natalia Medvedeva</v>
      </c>
      <c r="F30" s="262" t="str">
        <f>VLOOKUP($A30,Anagrafica!$A$6:$AF$353,6,0)</f>
        <v xml:space="preserve">Bicisport Sanguinetti </v>
      </c>
      <c r="G30" s="258" t="str">
        <f>VLOOKUP($A30,Anagrafica!$A$6:$AF$353,5,0)</f>
        <v>Uisp</v>
      </c>
      <c r="H30" s="258" t="str">
        <f>VLOOKUP($A30,Anagrafica!$A$6:$AF$353,16,0)</f>
        <v>27R</v>
      </c>
      <c r="I30" s="262" t="str">
        <f>VLOOKUP($A30,Anagrafica!$A$6:$AF$353,17,0)</f>
        <v>Lushin Eduard</v>
      </c>
      <c r="J30" s="262" t="str">
        <f>VLOOKUP($A30,Anagrafica!$A$6:$AF$353,19,0)</f>
        <v>Bicisport Sanguinetti</v>
      </c>
      <c r="K30" s="258" t="str">
        <f>VLOOKUP($A30,Anagrafica!$A$6:$AF$353,18,0)</f>
        <v>Uisp</v>
      </c>
      <c r="L30" s="258" t="str">
        <f>VLOOKUP($A30,Anagrafica!$A$6:$AF$353,31,0)</f>
        <v>Lei &amp; Lui</v>
      </c>
      <c r="M30" s="258" t="str">
        <f>VLOOKUP($A30,Anagrafica!$A$6:$AF$353,32,0)</f>
        <v>TT</v>
      </c>
      <c r="N30" s="263">
        <f>VLOOKUP($A30,'Lista Partenti_Firma'!$A$7:$M$355,13,0)</f>
        <v>0.46249999999999991</v>
      </c>
      <c r="O30" s="270">
        <v>1.996527777777778E-2</v>
      </c>
      <c r="P30" s="264">
        <v>4.1666666666666664E-2</v>
      </c>
      <c r="Q30" s="265">
        <f t="shared" si="4"/>
        <v>3.9930555555555552E-3</v>
      </c>
      <c r="R30" s="266">
        <v>17</v>
      </c>
      <c r="S30" s="266">
        <f t="shared" si="1"/>
        <v>35.478260869565212</v>
      </c>
    </row>
    <row r="31" spans="1:19" ht="45" customHeight="1" x14ac:dyDescent="0.2">
      <c r="A31" s="258">
        <v>25</v>
      </c>
      <c r="B31" s="259">
        <f>VLOOKUP($A31,'Lista Atleti'!$A$5:$B$31,2,0)</f>
        <v>25</v>
      </c>
      <c r="C31" s="260">
        <f t="shared" si="3"/>
        <v>26</v>
      </c>
      <c r="D31" s="258" t="str">
        <f>VLOOKUP($A31,Anagrafica!$A$6:$AF$353,3,0)</f>
        <v>25G</v>
      </c>
      <c r="E31" s="261" t="str">
        <f>VLOOKUP($A31,Anagrafica!$A$6:$AF$353,4,0)</f>
        <v>De Palma Lucrezia</v>
      </c>
      <c r="F31" s="262" t="str">
        <f>VLOOKUP($A31,Anagrafica!$A$6:$AF$353,6,0)</f>
        <v>G.S.Carli Salviano a.s.d.</v>
      </c>
      <c r="G31" s="258" t="str">
        <f>VLOOKUP($A31,Anagrafica!$A$6:$AF$353,5,0)</f>
        <v>Fci</v>
      </c>
      <c r="H31" s="258" t="str">
        <f>VLOOKUP($A31,Anagrafica!$A$6:$AF$353,16,0)</f>
        <v>25R</v>
      </c>
      <c r="I31" s="262" t="str">
        <f>VLOOKUP($A31,Anagrafica!$A$6:$AF$353,17,0)</f>
        <v>Sbarra Susanna</v>
      </c>
      <c r="J31" s="262" t="str">
        <f>VLOOKUP($A31,Anagrafica!$A$6:$AF$353,19,0)</f>
        <v>G.S.Carli Salviano a.s.d.</v>
      </c>
      <c r="K31" s="258" t="str">
        <f>VLOOKUP($A31,Anagrafica!$A$6:$AF$353,18,0)</f>
        <v>Fci</v>
      </c>
      <c r="L31" s="258" t="str">
        <f>VLOOKUP($A31,Anagrafica!$A$6:$AF$353,31,0)</f>
        <v>Donna</v>
      </c>
      <c r="M31" s="258" t="str">
        <f>VLOOKUP($A31,Anagrafica!$A$6:$AF$353,32,0)</f>
        <v>BDC</v>
      </c>
      <c r="N31" s="263">
        <f>VLOOKUP($A31,'Lista Partenti_Firma'!$A$7:$M$355,13,0)</f>
        <v>0.45833333333333326</v>
      </c>
      <c r="O31" s="270">
        <v>2.0300925925925927E-2</v>
      </c>
      <c r="P31" s="264">
        <v>4.1666666666666664E-2</v>
      </c>
      <c r="Q31" s="265">
        <f t="shared" si="4"/>
        <v>4.3287037037037027E-3</v>
      </c>
      <c r="R31" s="266">
        <v>17</v>
      </c>
      <c r="S31" s="266">
        <f t="shared" si="1"/>
        <v>34.891676168757122</v>
      </c>
    </row>
    <row r="32" spans="1:19" ht="45" customHeight="1" x14ac:dyDescent="0.2">
      <c r="A32" s="258">
        <v>7</v>
      </c>
      <c r="B32" s="259">
        <f>VLOOKUP($A32,'Lista Atleti'!$A$5:$B$31,2,0)</f>
        <v>7</v>
      </c>
      <c r="C32" s="260">
        <f t="shared" si="3"/>
        <v>27</v>
      </c>
      <c r="D32" s="258" t="str">
        <f>VLOOKUP($A32,Anagrafica!$A$6:$AF$353,3,0)</f>
        <v>7G</v>
      </c>
      <c r="E32" s="261" t="str">
        <f>VLOOKUP($A32,Anagrafica!$A$6:$AF$353,4,0)</f>
        <v>PignoneDavide</v>
      </c>
      <c r="F32" s="262" t="str">
        <f>VLOOKUP($A32,Anagrafica!$A$6:$AF$353,6,0)</f>
        <v xml:space="preserve">Team Bike Pancalieri </v>
      </c>
      <c r="G32" s="258" t="str">
        <f>VLOOKUP($A32,Anagrafica!$A$6:$AF$353,5,0)</f>
        <v>Acsi</v>
      </c>
      <c r="H32" s="258" t="str">
        <f>VLOOKUP($A32,Anagrafica!$A$6:$AF$353,16,0)</f>
        <v>7R</v>
      </c>
      <c r="I32" s="262" t="str">
        <f>VLOOKUP($A32,Anagrafica!$A$6:$AF$353,17,0)</f>
        <v>Ivan Peter Dell'Eva</v>
      </c>
      <c r="J32" s="262" t="str">
        <f>VLOOKUP($A32,Anagrafica!$A$6:$AF$353,19,0)</f>
        <v xml:space="preserve">A.s.d Team Executive </v>
      </c>
      <c r="K32" s="258" t="str">
        <f>VLOOKUP($A32,Anagrafica!$A$6:$AF$353,18,0)</f>
        <v>Acsi</v>
      </c>
      <c r="L32" s="258" t="str">
        <f>VLOOKUP($A32,Anagrafica!$A$6:$AF$353,31,0)</f>
        <v>F2</v>
      </c>
      <c r="M32" s="258" t="str">
        <f>VLOOKUP($A32,Anagrafica!$A$6:$AF$353,32,0)</f>
        <v>TT</v>
      </c>
      <c r="N32" s="263">
        <f>VLOOKUP($A32,'Lista Partenti_Firma'!$A$7:$M$355,13,0)</f>
        <v>0.39930555555555552</v>
      </c>
      <c r="O32" s="270">
        <v>4.0972222222222222E-2</v>
      </c>
      <c r="P32" s="264">
        <v>4.1666666666666664E-2</v>
      </c>
      <c r="Q32" s="265">
        <f t="shared" si="4"/>
        <v>2.4999999999999998E-2</v>
      </c>
      <c r="R32" s="266">
        <v>17</v>
      </c>
      <c r="S32" s="266">
        <f t="shared" si="1"/>
        <v>17.288135593220339</v>
      </c>
    </row>
  </sheetData>
  <autoFilter ref="A5:S32" xr:uid="{00000000-0009-0000-0000-000007000000}">
    <sortState xmlns:xlrd2="http://schemas.microsoft.com/office/spreadsheetml/2017/richdata2" ref="A6:S32">
      <sortCondition ref="O6:O32"/>
    </sortState>
  </autoFilter>
  <sortState xmlns:xlrd2="http://schemas.microsoft.com/office/spreadsheetml/2017/richdata2" ref="C7:S8">
    <sortCondition ref="O7:O8"/>
  </sortState>
  <mergeCells count="1">
    <mergeCell ref="A4:S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verticalDpi="4294967294" r:id="rId1"/>
  <headerFooter alignWithMargins="0">
    <oddFooter>Page &amp;P of &amp;N</oddFooter>
  </headerFooter>
  <colBreaks count="1" manualBreakCount="1">
    <brk id="19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79998168889431442"/>
  </sheetPr>
  <dimension ref="A1:Z30"/>
  <sheetViews>
    <sheetView showGridLines="0" view="pageBreakPreview" zoomScale="40" zoomScaleNormal="40" zoomScaleSheetLayoutView="40" zoomScalePageLayoutView="70" workbookViewId="0">
      <selection activeCell="P6" sqref="P6"/>
    </sheetView>
  </sheetViews>
  <sheetFormatPr defaultColWidth="9.140625" defaultRowHeight="15" x14ac:dyDescent="0.2"/>
  <cols>
    <col min="1" max="3" width="8.85546875" style="112" customWidth="1"/>
    <col min="4" max="4" width="10.7109375" style="112" customWidth="1"/>
    <col min="5" max="5" width="33.28515625" style="112" bestFit="1" customWidth="1"/>
    <col min="6" max="6" width="41.42578125" style="112" bestFit="1" customWidth="1"/>
    <col min="7" max="7" width="11.7109375" style="113" customWidth="1"/>
    <col min="8" max="8" width="11.42578125" style="112" customWidth="1"/>
    <col min="9" max="9" width="33.85546875" style="112" bestFit="1" customWidth="1"/>
    <col min="10" max="10" width="41.140625" style="111" bestFit="1" customWidth="1"/>
    <col min="11" max="11" width="12.5703125" style="113" bestFit="1" customWidth="1"/>
    <col min="12" max="13" width="11.7109375" style="112" customWidth="1"/>
    <col min="14" max="14" width="15.42578125" style="113" customWidth="1"/>
    <col min="15" max="16" width="16" style="112" customWidth="1"/>
    <col min="17" max="17" width="19.5703125" style="112" customWidth="1"/>
    <col min="18" max="18" width="13.42578125" style="112" customWidth="1"/>
    <col min="19" max="19" width="23.28515625" style="114" customWidth="1"/>
    <col min="20" max="20" width="18.42578125" style="113" bestFit="1" customWidth="1"/>
    <col min="21" max="21" width="15.7109375" style="113" customWidth="1"/>
    <col min="22" max="16384" width="9.140625" style="112"/>
  </cols>
  <sheetData>
    <row r="1" spans="1:26" s="111" customFormat="1" ht="57" customHeight="1" x14ac:dyDescent="0.2">
      <c r="E1" s="112"/>
      <c r="F1" s="112"/>
      <c r="G1" s="113"/>
      <c r="I1" s="112"/>
      <c r="K1" s="113"/>
      <c r="N1" s="113"/>
      <c r="S1" s="114"/>
      <c r="T1" s="113"/>
      <c r="U1" s="113"/>
    </row>
    <row r="2" spans="1:26" ht="30" customHeight="1" x14ac:dyDescent="0.2"/>
    <row r="3" spans="1:26" ht="14.1" customHeight="1" x14ac:dyDescent="0.2"/>
    <row r="4" spans="1:26" ht="42.75" customHeight="1" x14ac:dyDescent="0.2">
      <c r="A4" s="272" t="s">
        <v>208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18"/>
      <c r="V4" s="18"/>
      <c r="W4" s="18"/>
      <c r="X4" s="18"/>
      <c r="Y4" s="18"/>
      <c r="Z4" s="18"/>
    </row>
    <row r="5" spans="1:26" ht="43.5" customHeight="1" x14ac:dyDescent="0.25">
      <c r="A5" s="141" t="s">
        <v>40</v>
      </c>
      <c r="B5" s="141" t="s">
        <v>136</v>
      </c>
      <c r="C5" s="141" t="s">
        <v>204</v>
      </c>
      <c r="D5" s="141" t="s">
        <v>41</v>
      </c>
      <c r="E5" s="141" t="s">
        <v>126</v>
      </c>
      <c r="F5" s="141" t="s">
        <v>35</v>
      </c>
      <c r="G5" s="141" t="s">
        <v>4</v>
      </c>
      <c r="H5" s="141" t="s">
        <v>41</v>
      </c>
      <c r="I5" s="141" t="s">
        <v>127</v>
      </c>
      <c r="J5" s="141" t="s">
        <v>35</v>
      </c>
      <c r="K5" s="141" t="s">
        <v>4</v>
      </c>
      <c r="L5" s="141" t="s">
        <v>36</v>
      </c>
      <c r="M5" s="141" t="s">
        <v>146</v>
      </c>
      <c r="N5" s="141" t="s">
        <v>37</v>
      </c>
      <c r="O5" s="141" t="s">
        <v>38</v>
      </c>
      <c r="P5" s="141" t="s">
        <v>199</v>
      </c>
      <c r="Q5" s="141" t="s">
        <v>206</v>
      </c>
      <c r="R5" s="141" t="s">
        <v>199</v>
      </c>
      <c r="S5" s="142" t="s">
        <v>139</v>
      </c>
      <c r="T5" s="141" t="s">
        <v>147</v>
      </c>
      <c r="U5" s="115" t="s">
        <v>132</v>
      </c>
      <c r="V5" s="116"/>
      <c r="W5" s="116"/>
      <c r="X5" s="116"/>
      <c r="Y5" s="116"/>
      <c r="Z5" s="116"/>
    </row>
    <row r="6" spans="1:26" ht="24.95" customHeight="1" x14ac:dyDescent="0.2">
      <c r="A6" s="132">
        <v>18</v>
      </c>
      <c r="B6" s="133">
        <f>VLOOKUP($A6,Anagrafica!$A$6:$AF$353,2,0)</f>
        <v>18</v>
      </c>
      <c r="C6" s="133" t="e">
        <f>T6</f>
        <v>#N/A</v>
      </c>
      <c r="D6" s="132" t="str">
        <f>VLOOKUP($A6,Anagrafica!$A$6:$AF$353,3,0)</f>
        <v>18G</v>
      </c>
      <c r="E6" s="138" t="str">
        <f>VLOOKUP($A6,Anagrafica!$A$6:$AF$353,4,0)</f>
        <v>Greco Stefano</v>
      </c>
      <c r="F6" s="134" t="str">
        <f>VLOOKUP($A6,Anagrafica!$A$6:$AF$353,6,0)</f>
        <v>Gruppo Crosa Bike</v>
      </c>
      <c r="G6" s="132" t="str">
        <f>VLOOKUP($A6,Anagrafica!$A$6:$AF$353,5,0)</f>
        <v>Uisp</v>
      </c>
      <c r="H6" s="132" t="str">
        <f>VLOOKUP($A6,Anagrafica!$A$6:$AF$353,16,0)</f>
        <v>18R</v>
      </c>
      <c r="I6" s="134" t="str">
        <f>VLOOKUP($A6,Anagrafica!$A$6:$AF$353,17,0)</f>
        <v>Oliviero Lorenzi</v>
      </c>
      <c r="J6" s="134" t="str">
        <f>VLOOKUP($A6,Anagrafica!$A$6:$AF$353,19,0)</f>
        <v>Gruppo Crosa Bike</v>
      </c>
      <c r="K6" s="132" t="str">
        <f>VLOOKUP($A6,Anagrafica!$A$6:$AF$353,18,0)</f>
        <v>Uisp</v>
      </c>
      <c r="L6" s="135" t="str">
        <f>VLOOKUP($A6,Anagrafica!$A$6:$AF$353,31,0)</f>
        <v>F4</v>
      </c>
      <c r="M6" s="135" t="str">
        <f>VLOOKUP($A6,Anagrafica!$A$6:$AF$353,32,0)</f>
        <v>TT</v>
      </c>
      <c r="N6" s="136">
        <f>VLOOKUP($A6,'Lista Partenti_Firma'!$A$7:$M$355,13,0)</f>
        <v>0.43055555555555558</v>
      </c>
      <c r="O6" s="207">
        <f>VLOOKUP($A6,'Trofeo Tito Neri'!$A$6:$S$32,15,0)</f>
        <v>1.8587962962962962E-2</v>
      </c>
      <c r="P6" s="208">
        <f>O6-O6</f>
        <v>0</v>
      </c>
      <c r="Q6" s="209">
        <f>VLOOKUP($A6,'Trofeo Tito Neri'!$A$6:$S$32,19,0)</f>
        <v>38.107098381070983</v>
      </c>
      <c r="R6" s="127"/>
      <c r="S6" s="137"/>
      <c r="T6" s="132" t="e">
        <f t="shared" ref="T6:T27" si="0">_xlfn.RANK.EQ($O6,$O$6:$O$29,1)</f>
        <v>#N/A</v>
      </c>
      <c r="U6" s="117" t="e">
        <f t="shared" ref="U6:U29" si="1">IF(T6=1,"Vincitore","")</f>
        <v>#N/A</v>
      </c>
    </row>
    <row r="7" spans="1:26" ht="24.95" customHeight="1" x14ac:dyDescent="0.2">
      <c r="A7" s="132">
        <v>19</v>
      </c>
      <c r="B7" s="133">
        <f>VLOOKUP($A7,Anagrafica!$A$6:$AF$353,2,0)</f>
        <v>19</v>
      </c>
      <c r="C7" s="133" t="e">
        <f t="shared" ref="C7:C29" si="2">T7</f>
        <v>#N/A</v>
      </c>
      <c r="D7" s="132" t="str">
        <f>VLOOKUP($A7,Anagrafica!$A$6:$AF$353,3,0)</f>
        <v>19G</v>
      </c>
      <c r="E7" s="138" t="str">
        <f>VLOOKUP($A7,Anagrafica!$A$6:$AF$353,4,0)</f>
        <v>Banti Francesco</v>
      </c>
      <c r="F7" s="134" t="str">
        <f>VLOOKUP($A7,Anagrafica!$A$6:$AF$353,6,0)</f>
        <v>Team Zerosei</v>
      </c>
      <c r="G7" s="132" t="str">
        <f>VLOOKUP($A7,Anagrafica!$A$6:$AF$353,5,0)</f>
        <v>Uisp</v>
      </c>
      <c r="H7" s="132" t="str">
        <f>VLOOKUP($A7,Anagrafica!$A$6:$AF$353,16,0)</f>
        <v>19R</v>
      </c>
      <c r="I7" s="134" t="str">
        <f>VLOOKUP($A7,Anagrafica!$A$6:$AF$353,17,0)</f>
        <v>Sichi Kelly</v>
      </c>
      <c r="J7" s="134" t="str">
        <f>VLOOKUP($A7,Anagrafica!$A$6:$AF$353,19,0)</f>
        <v>Team Zerosei</v>
      </c>
      <c r="K7" s="132" t="str">
        <f>VLOOKUP($A7,Anagrafica!$A$6:$AF$353,18,0)</f>
        <v>Uisp</v>
      </c>
      <c r="L7" s="135" t="str">
        <f>VLOOKUP($A7,Anagrafica!$A$6:$AF$353,31,0)</f>
        <v>Lei &amp; Lui</v>
      </c>
      <c r="M7" s="135" t="str">
        <f>VLOOKUP($A7,Anagrafica!$A$6:$AF$353,32,0)</f>
        <v>TT</v>
      </c>
      <c r="N7" s="136">
        <f>VLOOKUP($A7,'Lista Partenti_Firma'!$A$7:$M$355,13,0)</f>
        <v>0.43958333333333327</v>
      </c>
      <c r="O7" s="207">
        <f>VLOOKUP($A7,'Trofeo Tito Neri'!$A$6:$S$32,15,0)</f>
        <v>1.7962962962962962E-2</v>
      </c>
      <c r="P7" s="208">
        <f>O7-$O$6</f>
        <v>-6.2500000000000056E-4</v>
      </c>
      <c r="Q7" s="209">
        <f>VLOOKUP($A7,'Trofeo Tito Neri'!$A$6:$S$32,19,0)</f>
        <v>39.432989690721648</v>
      </c>
      <c r="R7" s="127"/>
      <c r="S7" s="137"/>
      <c r="T7" s="132" t="e">
        <f t="shared" si="0"/>
        <v>#N/A</v>
      </c>
      <c r="U7" s="117" t="e">
        <f t="shared" si="1"/>
        <v>#N/A</v>
      </c>
    </row>
    <row r="8" spans="1:26" ht="24.95" customHeight="1" x14ac:dyDescent="0.2">
      <c r="A8" s="139">
        <v>7</v>
      </c>
      <c r="B8" s="140">
        <f>VLOOKUP($A8,Anagrafica!$A$6:$AF$353,2,0)</f>
        <v>7</v>
      </c>
      <c r="C8" s="133" t="e">
        <f t="shared" si="2"/>
        <v>#N/A</v>
      </c>
      <c r="D8" s="132" t="str">
        <f>VLOOKUP($A8,Anagrafica!$A$6:$AF$353,3,0)</f>
        <v>7G</v>
      </c>
      <c r="E8" s="138" t="str">
        <f>VLOOKUP($A8,Anagrafica!$A$6:$AF$353,4,0)</f>
        <v>PignoneDavide</v>
      </c>
      <c r="F8" s="134" t="str">
        <f>VLOOKUP($A8,Anagrafica!$A$6:$AF$353,6,0)</f>
        <v xml:space="preserve">Team Bike Pancalieri </v>
      </c>
      <c r="G8" s="132" t="str">
        <f>VLOOKUP($A8,Anagrafica!$A$6:$AF$353,5,0)</f>
        <v>Acsi</v>
      </c>
      <c r="H8" s="132" t="str">
        <f>VLOOKUP($A8,Anagrafica!$A$6:$AF$353,16,0)</f>
        <v>7R</v>
      </c>
      <c r="I8" s="134" t="str">
        <f>VLOOKUP($A8,Anagrafica!$A$6:$AF$353,17,0)</f>
        <v>Ivan Peter Dell'Eva</v>
      </c>
      <c r="J8" s="134" t="str">
        <f>VLOOKUP($A8,Anagrafica!$A$6:$AF$353,19,0)</f>
        <v xml:space="preserve">A.s.d Team Executive </v>
      </c>
      <c r="K8" s="132" t="str">
        <f>VLOOKUP($A8,Anagrafica!$A$6:$AF$353,18,0)</f>
        <v>Acsi</v>
      </c>
      <c r="L8" s="135" t="str">
        <f>VLOOKUP($A8,Anagrafica!$A$6:$AF$353,31,0)</f>
        <v>F2</v>
      </c>
      <c r="M8" s="135" t="str">
        <f>VLOOKUP($A8,Anagrafica!$A$6:$AF$353,32,0)</f>
        <v>TT</v>
      </c>
      <c r="N8" s="136">
        <f>VLOOKUP($A8,'Lista Partenti_Firma'!$A$7:$M$355,13,0)</f>
        <v>0.39930555555555552</v>
      </c>
      <c r="O8" s="207">
        <f>VLOOKUP($A8,'Trofeo Tito Neri'!$A$6:$S$32,15,0)</f>
        <v>4.0972222222222222E-2</v>
      </c>
      <c r="P8" s="208">
        <f t="shared" ref="P8:P27" si="3">O8-$O$6</f>
        <v>2.238425925925926E-2</v>
      </c>
      <c r="Q8" s="209">
        <f>VLOOKUP($A8,'Trofeo Tito Neri'!$A$6:$S$32,19,0)</f>
        <v>17.288135593220339</v>
      </c>
      <c r="R8" s="127"/>
      <c r="S8" s="137"/>
      <c r="T8" s="132" t="e">
        <f t="shared" si="0"/>
        <v>#N/A</v>
      </c>
      <c r="U8" s="117" t="e">
        <f t="shared" si="1"/>
        <v>#N/A</v>
      </c>
    </row>
    <row r="9" spans="1:26" ht="24.95" customHeight="1" x14ac:dyDescent="0.2">
      <c r="A9" s="132">
        <v>33</v>
      </c>
      <c r="B9" s="133" t="e">
        <f>VLOOKUP($A9,Anagrafica!$A$6:$AF$353,2,0)</f>
        <v>#N/A</v>
      </c>
      <c r="C9" s="133" t="e">
        <f t="shared" si="2"/>
        <v>#N/A</v>
      </c>
      <c r="D9" s="132" t="e">
        <f>VLOOKUP($A9,Anagrafica!$A$6:$AF$353,3,0)</f>
        <v>#N/A</v>
      </c>
      <c r="E9" s="134" t="e">
        <f>VLOOKUP($A9,Anagrafica!$A$6:$AF$353,4,0)</f>
        <v>#N/A</v>
      </c>
      <c r="F9" s="134" t="e">
        <f>VLOOKUP($A9,Anagrafica!$A$6:$AF$353,6,0)</f>
        <v>#N/A</v>
      </c>
      <c r="G9" s="132" t="e">
        <f>VLOOKUP($A9,Anagrafica!$A$6:$AF$353,5,0)</f>
        <v>#N/A</v>
      </c>
      <c r="H9" s="132" t="e">
        <f>VLOOKUP($A9,Anagrafica!$A$6:$AF$353,16,0)</f>
        <v>#N/A</v>
      </c>
      <c r="I9" s="134" t="e">
        <f>VLOOKUP($A9,Anagrafica!$A$6:$AF$353,17,0)</f>
        <v>#N/A</v>
      </c>
      <c r="J9" s="134" t="e">
        <f>VLOOKUP($A9,Anagrafica!$A$6:$AF$353,19,0)</f>
        <v>#N/A</v>
      </c>
      <c r="K9" s="132" t="e">
        <f>VLOOKUP($A9,Anagrafica!$A$6:$AF$353,18,0)</f>
        <v>#N/A</v>
      </c>
      <c r="L9" s="135" t="e">
        <f>VLOOKUP($A9,Anagrafica!$A$6:$AF$353,31,0)</f>
        <v>#N/A</v>
      </c>
      <c r="M9" s="135" t="e">
        <f>VLOOKUP($A9,Anagrafica!$A$6:$AF$353,32,0)</f>
        <v>#N/A</v>
      </c>
      <c r="N9" s="136" t="e">
        <f>VLOOKUP($A9,'Lista Partenti_Firma'!$A$7:$M$355,13,0)</f>
        <v>#N/A</v>
      </c>
      <c r="O9" s="207" t="e">
        <f>VLOOKUP($A9,'Trofeo Tito Neri'!$A$6:$S$32,15,0)</f>
        <v>#N/A</v>
      </c>
      <c r="P9" s="208" t="e">
        <f t="shared" si="3"/>
        <v>#N/A</v>
      </c>
      <c r="Q9" s="209" t="e">
        <f>VLOOKUP($A9,'Trofeo Tito Neri'!$A$6:$S$32,19,0)</f>
        <v>#N/A</v>
      </c>
      <c r="R9" s="127"/>
      <c r="S9" s="137"/>
      <c r="T9" s="132" t="e">
        <f t="shared" si="0"/>
        <v>#N/A</v>
      </c>
      <c r="U9" s="117" t="e">
        <f t="shared" si="1"/>
        <v>#N/A</v>
      </c>
    </row>
    <row r="10" spans="1:26" ht="24.95" customHeight="1" x14ac:dyDescent="0.2">
      <c r="A10" s="132">
        <v>4</v>
      </c>
      <c r="B10" s="133">
        <f>VLOOKUP($A10,Anagrafica!$A$6:$AF$353,2,0)</f>
        <v>4</v>
      </c>
      <c r="C10" s="133" t="e">
        <f t="shared" si="2"/>
        <v>#N/A</v>
      </c>
      <c r="D10" s="132" t="str">
        <f>VLOOKUP($A10,Anagrafica!$A$6:$AF$353,3,0)</f>
        <v>4G</v>
      </c>
      <c r="E10" s="138" t="str">
        <f>VLOOKUP($A10,Anagrafica!$A$6:$AF$353,4,0)</f>
        <v>Fallavena Valerio</v>
      </c>
      <c r="F10" s="134" t="str">
        <f>VLOOKUP($A10,Anagrafica!$A$6:$AF$353,6,0)</f>
        <v>Team VF Group</v>
      </c>
      <c r="G10" s="132" t="str">
        <f>VLOOKUP($A10,Anagrafica!$A$6:$AF$353,5,0)</f>
        <v>Uisp</v>
      </c>
      <c r="H10" s="132" t="str">
        <f>VLOOKUP($A10,Anagrafica!$A$6:$AF$353,16,0)</f>
        <v>4R</v>
      </c>
      <c r="I10" s="134" t="str">
        <f>VLOOKUP($A10,Anagrafica!$A$6:$AF$353,17,0)</f>
        <v>Fucone Davide</v>
      </c>
      <c r="J10" s="134" t="str">
        <f>VLOOKUP($A10,Anagrafica!$A$6:$AF$353,19,0)</f>
        <v>Team Mentecorpo Cicli Drigani</v>
      </c>
      <c r="K10" s="132" t="str">
        <f>VLOOKUP($A10,Anagrafica!$A$6:$AF$353,18,0)</f>
        <v>Fci</v>
      </c>
      <c r="L10" s="135" t="str">
        <f>VLOOKUP($A10,Anagrafica!$A$6:$AF$353,31,0)</f>
        <v>F2</v>
      </c>
      <c r="M10" s="135" t="str">
        <f>VLOOKUP($A10,Anagrafica!$A$6:$AF$353,32,0)</f>
        <v>TT</v>
      </c>
      <c r="N10" s="136">
        <f>VLOOKUP($A10,'Lista Partenti_Firma'!$A$7:$M$355,13,0)</f>
        <v>0.38124999999999998</v>
      </c>
      <c r="O10" s="207">
        <f>VLOOKUP($A10,'Trofeo Tito Neri'!$A$6:$S$32,15,0)</f>
        <v>1.7326388888888888E-2</v>
      </c>
      <c r="P10" s="208">
        <f t="shared" si="3"/>
        <v>-1.2615740740740747E-3</v>
      </c>
      <c r="Q10" s="209">
        <f>VLOOKUP($A10,'Trofeo Tito Neri'!$A$6:$S$32,19,0)</f>
        <v>40.881763527054112</v>
      </c>
      <c r="R10" s="127"/>
      <c r="S10" s="137"/>
      <c r="T10" s="132" t="e">
        <f t="shared" si="0"/>
        <v>#N/A</v>
      </c>
      <c r="U10" s="117" t="e">
        <f t="shared" si="1"/>
        <v>#N/A</v>
      </c>
    </row>
    <row r="11" spans="1:26" ht="24.95" customHeight="1" x14ac:dyDescent="0.2">
      <c r="A11" s="132">
        <v>15</v>
      </c>
      <c r="B11" s="133">
        <f>VLOOKUP($A11,Anagrafica!$A$6:$AF$353,2,0)</f>
        <v>15</v>
      </c>
      <c r="C11" s="133" t="e">
        <f t="shared" si="2"/>
        <v>#N/A</v>
      </c>
      <c r="D11" s="132" t="str">
        <f>VLOOKUP($A11,Anagrafica!$A$6:$AF$353,3,0)</f>
        <v>15G</v>
      </c>
      <c r="E11" s="138" t="str">
        <f>VLOOKUP($A11,Anagrafica!$A$6:$AF$353,4,0)</f>
        <v>Masiani Nicola</v>
      </c>
      <c r="F11" s="134" t="str">
        <f>VLOOKUP($A11,Anagrafica!$A$6:$AF$353,6,0)</f>
        <v>Tredici Racing Club</v>
      </c>
      <c r="G11" s="132" t="str">
        <f>VLOOKUP($A11,Anagrafica!$A$6:$AF$353,5,0)</f>
        <v>Uisp</v>
      </c>
      <c r="H11" s="132" t="str">
        <f>VLOOKUP($A11,Anagrafica!$A$6:$AF$353,16,0)</f>
        <v>15R</v>
      </c>
      <c r="I11" s="134" t="str">
        <f>VLOOKUP($A11,Anagrafica!$A$6:$AF$353,17,0)</f>
        <v>Maggini Alessandro</v>
      </c>
      <c r="J11" s="134" t="str">
        <f>VLOOKUP($A11,Anagrafica!$A$6:$AF$353,19,0)</f>
        <v>Tredici Racing Club</v>
      </c>
      <c r="K11" s="132" t="str">
        <f>VLOOKUP($A11,Anagrafica!$A$6:$AF$353,18,0)</f>
        <v>Uisp</v>
      </c>
      <c r="L11" s="135" t="str">
        <f>VLOOKUP($A11,Anagrafica!$A$6:$AF$353,31,0)</f>
        <v>F3</v>
      </c>
      <c r="M11" s="135" t="str">
        <f>VLOOKUP($A11,Anagrafica!$A$6:$AF$353,32,0)</f>
        <v>TT</v>
      </c>
      <c r="N11" s="136">
        <f>VLOOKUP($A11,'Lista Partenti_Firma'!$A$7:$M$355,13,0)</f>
        <v>0.42430555555555549</v>
      </c>
      <c r="O11" s="207">
        <f>VLOOKUP($A11,'Trofeo Tito Neri'!$A$6:$S$32,15,0)</f>
        <v>1.6979166666666667E-2</v>
      </c>
      <c r="P11" s="208">
        <f t="shared" si="3"/>
        <v>-1.6087962962962957E-3</v>
      </c>
      <c r="Q11" s="209">
        <f>VLOOKUP($A11,'Trofeo Tito Neri'!$A$6:$S$32,19,0)</f>
        <v>41.717791411042938</v>
      </c>
      <c r="R11" s="127"/>
      <c r="S11" s="137"/>
      <c r="T11" s="132" t="e">
        <f t="shared" si="0"/>
        <v>#N/A</v>
      </c>
      <c r="U11" s="117" t="e">
        <f t="shared" si="1"/>
        <v>#N/A</v>
      </c>
    </row>
    <row r="12" spans="1:26" ht="24.95" customHeight="1" x14ac:dyDescent="0.2">
      <c r="A12" s="132">
        <v>21</v>
      </c>
      <c r="B12" s="133">
        <f>VLOOKUP($A12,Anagrafica!$A$6:$AF$353,2,0)</f>
        <v>21</v>
      </c>
      <c r="C12" s="133" t="e">
        <f t="shared" si="2"/>
        <v>#N/A</v>
      </c>
      <c r="D12" s="132" t="str">
        <f>VLOOKUP($A12,Anagrafica!$A$6:$AF$353,3,0)</f>
        <v>21G</v>
      </c>
      <c r="E12" s="138" t="str">
        <f>VLOOKUP($A12,Anagrafica!$A$6:$AF$353,4,0)</f>
        <v>Mancini Franco</v>
      </c>
      <c r="F12" s="134" t="str">
        <f>VLOOKUP($A12,Anagrafica!$A$6:$AF$353,6,0)</f>
        <v>A.s.d. MBM</v>
      </c>
      <c r="G12" s="132" t="str">
        <f>VLOOKUP($A12,Anagrafica!$A$6:$AF$353,5,0)</f>
        <v>Acsi</v>
      </c>
      <c r="H12" s="132" t="str">
        <f>VLOOKUP($A12,Anagrafica!$A$6:$AF$353,16,0)</f>
        <v>21R</v>
      </c>
      <c r="I12" s="134" t="str">
        <f>VLOOKUP($A12,Anagrafica!$A$6:$AF$353,17,0)</f>
        <v>Mancini Carmen</v>
      </c>
      <c r="J12" s="134" t="str">
        <f>VLOOKUP($A12,Anagrafica!$A$6:$AF$353,19,0)</f>
        <v>A.s.d. MBM</v>
      </c>
      <c r="K12" s="132" t="str">
        <f>VLOOKUP($A12,Anagrafica!$A$6:$AF$353,18,0)</f>
        <v>Acsi</v>
      </c>
      <c r="L12" s="135" t="str">
        <f>VLOOKUP($A12,Anagrafica!$A$6:$AF$353,31,0)</f>
        <v>Lei &amp; Lui</v>
      </c>
      <c r="M12" s="135" t="str">
        <f>VLOOKUP($A12,Anagrafica!$A$6:$AF$353,32,0)</f>
        <v>BDC</v>
      </c>
      <c r="N12" s="136">
        <f>VLOOKUP($A12,'Lista Partenti_Firma'!$A$7:$M$355,13,0)</f>
        <v>0.44374999999999992</v>
      </c>
      <c r="O12" s="207">
        <f>VLOOKUP($A12,'Trofeo Tito Neri'!$A$6:$S$32,15,0)</f>
        <v>1.9178240740740742E-2</v>
      </c>
      <c r="P12" s="208">
        <f t="shared" si="3"/>
        <v>5.9027777777777984E-4</v>
      </c>
      <c r="Q12" s="209">
        <f>VLOOKUP($A12,'Trofeo Tito Neri'!$A$6:$S$32,19,0)</f>
        <v>36.934218467109226</v>
      </c>
      <c r="R12" s="127"/>
      <c r="S12" s="137"/>
      <c r="T12" s="132" t="e">
        <f t="shared" si="0"/>
        <v>#N/A</v>
      </c>
      <c r="U12" s="117" t="e">
        <f t="shared" si="1"/>
        <v>#N/A</v>
      </c>
    </row>
    <row r="13" spans="1:26" ht="24.95" customHeight="1" x14ac:dyDescent="0.2">
      <c r="A13" s="132">
        <v>1</v>
      </c>
      <c r="B13" s="133">
        <f>VLOOKUP($A13,Anagrafica!$A$6:$AF$353,2,0)</f>
        <v>1</v>
      </c>
      <c r="C13" s="133" t="e">
        <f t="shared" si="2"/>
        <v>#N/A</v>
      </c>
      <c r="D13" s="132" t="str">
        <f>VLOOKUP($A13,Anagrafica!$A$6:$AF$353,3,0)</f>
        <v>1G</v>
      </c>
      <c r="E13" s="138" t="str">
        <f>VLOOKUP($A13,Anagrafica!$A$6:$AF$353,4,0)</f>
        <v>Papi Alessio</v>
      </c>
      <c r="F13" s="134" t="str">
        <f>VLOOKUP($A13,Anagrafica!$A$6:$AF$353,6,0)</f>
        <v>A.s.d. Team Falaschi</v>
      </c>
      <c r="G13" s="132" t="str">
        <f>VLOOKUP($A13,Anagrafica!$A$6:$AF$353,5,0)</f>
        <v>Uisp</v>
      </c>
      <c r="H13" s="132" t="str">
        <f>VLOOKUP($A13,Anagrafica!$A$6:$AF$353,16,0)</f>
        <v>1R</v>
      </c>
      <c r="I13" s="134" t="str">
        <f>VLOOKUP($A13,Anagrafica!$A$6:$AF$353,17,0)</f>
        <v>Bianchi davide</v>
      </c>
      <c r="J13" s="134" t="str">
        <f>VLOOKUP($A13,Anagrafica!$A$6:$AF$353,19,0)</f>
        <v>A.s.d. Team Falaschi</v>
      </c>
      <c r="K13" s="132" t="str">
        <f>VLOOKUP($A13,Anagrafica!$A$6:$AF$353,18,0)</f>
        <v>Uisp</v>
      </c>
      <c r="L13" s="135" t="str">
        <f>VLOOKUP($A13,Anagrafica!$A$6:$AF$353,31,0)</f>
        <v>F1</v>
      </c>
      <c r="M13" s="135" t="str">
        <f>VLOOKUP($A13,Anagrafica!$A$6:$AF$353,32,0)</f>
        <v>BDC</v>
      </c>
      <c r="N13" s="136">
        <f>VLOOKUP($A13,'Lista Partenti_Firma'!$A$7:$M$355,13,0)</f>
        <v>0.375</v>
      </c>
      <c r="O13" s="207">
        <f>VLOOKUP($A13,'Trofeo Tito Neri'!$A$6:$S$32,15,0)</f>
        <v>1.7766203703703704E-2</v>
      </c>
      <c r="P13" s="208">
        <f t="shared" si="3"/>
        <v>-8.2175925925925819E-4</v>
      </c>
      <c r="Q13" s="209">
        <f>VLOOKUP($A13,'Trofeo Tito Neri'!$A$6:$S$32,19,0)</f>
        <v>39.869706840390876</v>
      </c>
      <c r="R13" s="127"/>
      <c r="S13" s="137"/>
      <c r="T13" s="132" t="e">
        <f t="shared" si="0"/>
        <v>#N/A</v>
      </c>
      <c r="U13" s="117" t="e">
        <f t="shared" si="1"/>
        <v>#N/A</v>
      </c>
    </row>
    <row r="14" spans="1:26" ht="24.95" customHeight="1" x14ac:dyDescent="0.2">
      <c r="A14" s="132">
        <v>31</v>
      </c>
      <c r="B14" s="133" t="e">
        <f>VLOOKUP($A14,Anagrafica!$A$6:$AF$353,2,0)</f>
        <v>#N/A</v>
      </c>
      <c r="C14" s="133" t="e">
        <f t="shared" si="2"/>
        <v>#N/A</v>
      </c>
      <c r="D14" s="132" t="e">
        <f>VLOOKUP($A14,Anagrafica!$A$6:$AF$353,3,0)</f>
        <v>#N/A</v>
      </c>
      <c r="E14" s="134" t="e">
        <f>VLOOKUP($A14,Anagrafica!$A$6:$AF$353,4,0)</f>
        <v>#N/A</v>
      </c>
      <c r="F14" s="134" t="e">
        <f>VLOOKUP($A14,Anagrafica!$A$6:$AF$353,6,0)</f>
        <v>#N/A</v>
      </c>
      <c r="G14" s="132" t="e">
        <f>VLOOKUP($A14,Anagrafica!$A$6:$AF$353,5,0)</f>
        <v>#N/A</v>
      </c>
      <c r="H14" s="132" t="e">
        <f>VLOOKUP($A14,Anagrafica!$A$6:$AF$353,16,0)</f>
        <v>#N/A</v>
      </c>
      <c r="I14" s="134" t="e">
        <f>VLOOKUP($A14,Anagrafica!$A$6:$AF$353,17,0)</f>
        <v>#N/A</v>
      </c>
      <c r="J14" s="134" t="e">
        <f>VLOOKUP($A14,Anagrafica!$A$6:$AF$353,19,0)</f>
        <v>#N/A</v>
      </c>
      <c r="K14" s="132" t="e">
        <f>VLOOKUP($A14,Anagrafica!$A$6:$AF$353,18,0)</f>
        <v>#N/A</v>
      </c>
      <c r="L14" s="135" t="e">
        <f>VLOOKUP($A14,Anagrafica!$A$6:$AF$353,31,0)</f>
        <v>#N/A</v>
      </c>
      <c r="M14" s="135" t="e">
        <f>VLOOKUP($A14,Anagrafica!$A$6:$AF$353,32,0)</f>
        <v>#N/A</v>
      </c>
      <c r="N14" s="136" t="e">
        <f>VLOOKUP($A14,'Lista Partenti_Firma'!$A$7:$M$355,13,0)</f>
        <v>#N/A</v>
      </c>
      <c r="O14" s="207" t="e">
        <f>VLOOKUP($A14,'Trofeo Tito Neri'!$A$6:$S$32,15,0)</f>
        <v>#N/A</v>
      </c>
      <c r="P14" s="208" t="e">
        <f t="shared" si="3"/>
        <v>#N/A</v>
      </c>
      <c r="Q14" s="209" t="e">
        <f>VLOOKUP($A14,'Trofeo Tito Neri'!$A$6:$S$32,19,0)</f>
        <v>#N/A</v>
      </c>
      <c r="R14" s="127"/>
      <c r="S14" s="137"/>
      <c r="T14" s="132" t="e">
        <f t="shared" si="0"/>
        <v>#N/A</v>
      </c>
      <c r="U14" s="117" t="e">
        <f t="shared" si="1"/>
        <v>#N/A</v>
      </c>
    </row>
    <row r="15" spans="1:26" ht="24.95" customHeight="1" x14ac:dyDescent="0.2">
      <c r="A15" s="132">
        <v>8</v>
      </c>
      <c r="B15" s="133">
        <f>VLOOKUP($A15,Anagrafica!$A$6:$AF$353,2,0)</f>
        <v>8</v>
      </c>
      <c r="C15" s="133" t="e">
        <f t="shared" si="2"/>
        <v>#N/A</v>
      </c>
      <c r="D15" s="132" t="str">
        <f>VLOOKUP($A15,Anagrafica!$A$6:$AF$353,3,0)</f>
        <v>8G</v>
      </c>
      <c r="E15" s="138" t="str">
        <f>VLOOKUP($A15,Anagrafica!$A$6:$AF$353,4,0)</f>
        <v xml:space="preserve">Grenzi Mauro </v>
      </c>
      <c r="F15" s="134" t="str">
        <f>VLOOKUP($A15,Anagrafica!$A$6:$AF$353,6,0)</f>
        <v xml:space="preserve">Team Hicary Factor </v>
      </c>
      <c r="G15" s="132" t="str">
        <f>VLOOKUP($A15,Anagrafica!$A$6:$AF$353,5,0)</f>
        <v>Acsi</v>
      </c>
      <c r="H15" s="132" t="str">
        <f>VLOOKUP($A15,Anagrafica!$A$6:$AF$353,16,0)</f>
        <v>8R</v>
      </c>
      <c r="I15" s="134" t="str">
        <f>VLOOKUP($A15,Anagrafica!$A$6:$AF$353,17,0)</f>
        <v xml:space="preserve">Serafini Massimiliano </v>
      </c>
      <c r="J15" s="134" t="str">
        <f>VLOOKUP($A15,Anagrafica!$A$6:$AF$353,19,0)</f>
        <v>Scs Bike Nonantola</v>
      </c>
      <c r="K15" s="132" t="str">
        <f>VLOOKUP($A15,Anagrafica!$A$6:$AF$353,18,0)</f>
        <v>Uisp</v>
      </c>
      <c r="L15" s="135" t="str">
        <f>VLOOKUP($A15,Anagrafica!$A$6:$AF$353,31,0)</f>
        <v>F2</v>
      </c>
      <c r="M15" s="135" t="str">
        <f>VLOOKUP($A15,Anagrafica!$A$6:$AF$353,32,0)</f>
        <v>TT</v>
      </c>
      <c r="N15" s="136">
        <f>VLOOKUP($A15,'Lista Partenti_Firma'!$A$7:$M$355,13,0)</f>
        <v>0.40138888888888885</v>
      </c>
      <c r="O15" s="207">
        <f>VLOOKUP($A15,'Trofeo Tito Neri'!$A$6:$S$32,15,0)</f>
        <v>1.7743055555555557E-2</v>
      </c>
      <c r="P15" s="208">
        <f t="shared" si="3"/>
        <v>-8.4490740740740533E-4</v>
      </c>
      <c r="Q15" s="209">
        <f>VLOOKUP($A15,'Trofeo Tito Neri'!$A$6:$S$32,19,0)</f>
        <v>39.921722113502931</v>
      </c>
      <c r="R15" s="127"/>
      <c r="S15" s="137"/>
      <c r="T15" s="132" t="e">
        <f t="shared" si="0"/>
        <v>#N/A</v>
      </c>
      <c r="U15" s="117" t="e">
        <f t="shared" si="1"/>
        <v>#N/A</v>
      </c>
    </row>
    <row r="16" spans="1:26" ht="24.95" customHeight="1" x14ac:dyDescent="0.2">
      <c r="A16" s="132">
        <v>6</v>
      </c>
      <c r="B16" s="133">
        <f>VLOOKUP($A16,Anagrafica!$A$6:$AF$353,2,0)</f>
        <v>6</v>
      </c>
      <c r="C16" s="133" t="e">
        <f t="shared" si="2"/>
        <v>#N/A</v>
      </c>
      <c r="D16" s="132" t="str">
        <f>VLOOKUP($A16,Anagrafica!$A$6:$AF$353,3,0)</f>
        <v>6G</v>
      </c>
      <c r="E16" s="138" t="str">
        <f>VLOOKUP($A16,Anagrafica!$A$6:$AF$353,4,0)</f>
        <v>Serafini Valerio</v>
      </c>
      <c r="F16" s="134" t="str">
        <f>VLOOKUP($A16,Anagrafica!$A$6:$AF$353,6,0)</f>
        <v>A.s.d. Star Bike</v>
      </c>
      <c r="G16" s="132" t="str">
        <f>VLOOKUP($A16,Anagrafica!$A$6:$AF$353,5,0)</f>
        <v>Uisp</v>
      </c>
      <c r="H16" s="132" t="str">
        <f>VLOOKUP($A16,Anagrafica!$A$6:$AF$353,16,0)</f>
        <v>6R</v>
      </c>
      <c r="I16" s="134" t="str">
        <f>VLOOKUP($A16,Anagrafica!$A$6:$AF$353,17,0)</f>
        <v>Pulina Davide</v>
      </c>
      <c r="J16" s="134" t="str">
        <f>VLOOKUP($A16,Anagrafica!$A$6:$AF$353,19,0)</f>
        <v>A.s.d. Star Bike</v>
      </c>
      <c r="K16" s="132" t="str">
        <f>VLOOKUP($A16,Anagrafica!$A$6:$AF$353,18,0)</f>
        <v>Uisp</v>
      </c>
      <c r="L16" s="135" t="str">
        <f>VLOOKUP($A16,Anagrafica!$A$6:$AF$353,31,0)</f>
        <v>F2</v>
      </c>
      <c r="M16" s="135" t="str">
        <f>VLOOKUP($A16,Anagrafica!$A$6:$AF$353,32,0)</f>
        <v>TT</v>
      </c>
      <c r="N16" s="136">
        <f>VLOOKUP($A16,'Lista Partenti_Firma'!$A$7:$M$355,13,0)</f>
        <v>0.38541666666666663</v>
      </c>
      <c r="O16" s="207">
        <f>VLOOKUP($A16,'Trofeo Tito Neri'!$A$6:$S$32,15,0)</f>
        <v>1.6550925925925924E-2</v>
      </c>
      <c r="P16" s="208">
        <f t="shared" si="3"/>
        <v>-2.0370370370370386E-3</v>
      </c>
      <c r="Q16" s="209">
        <f>VLOOKUP($A16,'Trofeo Tito Neri'!$A$6:$S$32,19,0)</f>
        <v>42.7972027972028</v>
      </c>
      <c r="R16" s="127"/>
      <c r="S16" s="137"/>
      <c r="T16" s="132" t="e">
        <f t="shared" si="0"/>
        <v>#N/A</v>
      </c>
      <c r="U16" s="117" t="e">
        <f t="shared" si="1"/>
        <v>#N/A</v>
      </c>
      <c r="W16" s="118"/>
    </row>
    <row r="17" spans="1:22" ht="24.95" customHeight="1" x14ac:dyDescent="0.2">
      <c r="A17" s="132">
        <v>14</v>
      </c>
      <c r="B17" s="133">
        <f>VLOOKUP($A17,Anagrafica!$A$6:$AF$353,2,0)</f>
        <v>14</v>
      </c>
      <c r="C17" s="133" t="e">
        <f t="shared" si="2"/>
        <v>#N/A</v>
      </c>
      <c r="D17" s="132" t="str">
        <f>VLOOKUP($A17,Anagrafica!$A$6:$AF$353,3,0)</f>
        <v>14G</v>
      </c>
      <c r="E17" s="138" t="str">
        <f>VLOOKUP($A17,Anagrafica!$A$6:$AF$353,4,0)</f>
        <v xml:space="preserve">Guarini Gabriele </v>
      </c>
      <c r="F17" s="134" t="str">
        <f>VLOOKUP($A17,Anagrafica!$A$6:$AF$353,6,0)</f>
        <v>New mt bike</v>
      </c>
      <c r="G17" s="132" t="str">
        <f>VLOOKUP($A17,Anagrafica!$A$6:$AF$353,5,0)</f>
        <v>Uisp</v>
      </c>
      <c r="H17" s="132" t="str">
        <f>VLOOKUP($A17,Anagrafica!$A$6:$AF$353,16,0)</f>
        <v>14R</v>
      </c>
      <c r="I17" s="134" t="str">
        <f>VLOOKUP($A17,Anagrafica!$A$6:$AF$353,17,0)</f>
        <v>Lushin Eduard</v>
      </c>
      <c r="J17" s="134" t="str">
        <f>VLOOKUP($A17,Anagrafica!$A$6:$AF$353,19,0)</f>
        <v xml:space="preserve">Bicisport Sanguinetti </v>
      </c>
      <c r="K17" s="132" t="str">
        <f>VLOOKUP($A17,Anagrafica!$A$6:$AF$353,18,0)</f>
        <v>Uisp</v>
      </c>
      <c r="L17" s="135" t="str">
        <f>VLOOKUP($A17,Anagrafica!$A$6:$AF$353,31,0)</f>
        <v>F3</v>
      </c>
      <c r="M17" s="135" t="str">
        <f>VLOOKUP($A17,Anagrafica!$A$6:$AF$353,32,0)</f>
        <v>TT</v>
      </c>
      <c r="N17" s="136">
        <f>VLOOKUP($A17,'Lista Partenti_Firma'!$A$7:$M$355,13,0)</f>
        <v>0.42222222222222217</v>
      </c>
      <c r="O17" s="207">
        <f>VLOOKUP($A17,'Trofeo Tito Neri'!$A$6:$S$32,15,0)</f>
        <v>1.7962962962962962E-2</v>
      </c>
      <c r="P17" s="208">
        <f t="shared" si="3"/>
        <v>-6.2500000000000056E-4</v>
      </c>
      <c r="Q17" s="209">
        <f>VLOOKUP($A17,'Trofeo Tito Neri'!$A$6:$S$32,19,0)</f>
        <v>39.432989690721648</v>
      </c>
      <c r="R17" s="127"/>
      <c r="S17" s="137"/>
      <c r="T17" s="132" t="e">
        <f t="shared" si="0"/>
        <v>#N/A</v>
      </c>
      <c r="U17" s="117" t="e">
        <f t="shared" si="1"/>
        <v>#N/A</v>
      </c>
    </row>
    <row r="18" spans="1:22" ht="24.95" customHeight="1" x14ac:dyDescent="0.2">
      <c r="A18" s="132">
        <v>17</v>
      </c>
      <c r="B18" s="133">
        <f>VLOOKUP($A18,Anagrafica!$A$6:$AF$353,2,0)</f>
        <v>17</v>
      </c>
      <c r="C18" s="133" t="e">
        <f t="shared" si="2"/>
        <v>#N/A</v>
      </c>
      <c r="D18" s="132" t="str">
        <f>VLOOKUP($A18,Anagrafica!$A$6:$AF$353,3,0)</f>
        <v>17G</v>
      </c>
      <c r="E18" s="138" t="str">
        <f>VLOOKUP($A18,Anagrafica!$A$6:$AF$353,4,0)</f>
        <v xml:space="preserve">Dalle Mura Attilio </v>
      </c>
      <c r="F18" s="134" t="str">
        <f>VLOOKUP($A18,Anagrafica!$A$6:$AF$353,6,0)</f>
        <v>Gs Quercia</v>
      </c>
      <c r="G18" s="132" t="str">
        <f>VLOOKUP($A18,Anagrafica!$A$6:$AF$353,5,0)</f>
        <v>Uisp</v>
      </c>
      <c r="H18" s="132" t="str">
        <f>VLOOKUP($A18,Anagrafica!$A$6:$AF$353,16,0)</f>
        <v>17R</v>
      </c>
      <c r="I18" s="134" t="str">
        <f>VLOOKUP($A18,Anagrafica!$A$6:$AF$353,17,0)</f>
        <v>Fondelli Daniele</v>
      </c>
      <c r="J18" s="134" t="str">
        <f>VLOOKUP($A18,Anagrafica!$A$6:$AF$353,19,0)</f>
        <v>Cicli Puccinelli</v>
      </c>
      <c r="K18" s="132" t="str">
        <f>VLOOKUP($A18,Anagrafica!$A$6:$AF$353,18,0)</f>
        <v>Uisp</v>
      </c>
      <c r="L18" s="135" t="str">
        <f>VLOOKUP($A18,Anagrafica!$A$6:$AF$353,31,0)</f>
        <v>F4</v>
      </c>
      <c r="M18" s="135" t="str">
        <f>VLOOKUP($A18,Anagrafica!$A$6:$AF$353,32,0)</f>
        <v>BDC</v>
      </c>
      <c r="N18" s="136">
        <f>VLOOKUP($A18,'Lista Partenti_Firma'!$A$7:$M$355,13,0)</f>
        <v>0.4284722222222222</v>
      </c>
      <c r="O18" s="207">
        <f>VLOOKUP($A18,'Trofeo Tito Neri'!$A$6:$S$32,15,0)</f>
        <v>1.9212962962962963E-2</v>
      </c>
      <c r="P18" s="208">
        <f t="shared" si="3"/>
        <v>6.2500000000000056E-4</v>
      </c>
      <c r="Q18" s="209">
        <f>VLOOKUP($A18,'Trofeo Tito Neri'!$A$6:$S$32,19,0)</f>
        <v>36.867469879518069</v>
      </c>
      <c r="R18" s="127"/>
      <c r="S18" s="137"/>
      <c r="T18" s="132" t="e">
        <f t="shared" si="0"/>
        <v>#N/A</v>
      </c>
      <c r="U18" s="117" t="e">
        <f t="shared" si="1"/>
        <v>#N/A</v>
      </c>
    </row>
    <row r="19" spans="1:22" ht="24.95" customHeight="1" x14ac:dyDescent="0.2">
      <c r="A19" s="132">
        <v>24</v>
      </c>
      <c r="B19" s="133">
        <f>VLOOKUP($A19,Anagrafica!$A$6:$AF$353,2,0)</f>
        <v>24</v>
      </c>
      <c r="C19" s="133" t="e">
        <f t="shared" si="2"/>
        <v>#N/A</v>
      </c>
      <c r="D19" s="132" t="str">
        <f>VLOOKUP($A19,Anagrafica!$A$6:$AF$353,3,0)</f>
        <v>24G</v>
      </c>
      <c r="E19" s="138" t="str">
        <f>VLOOKUP($A19,Anagrafica!$A$6:$AF$353,4,0)</f>
        <v>Giusti Daniele</v>
      </c>
      <c r="F19" s="134" t="str">
        <f>VLOOKUP($A19,Anagrafica!$A$6:$AF$353,6,0)</f>
        <v>Cicloteam San Ginese</v>
      </c>
      <c r="G19" s="132" t="str">
        <f>VLOOKUP($A19,Anagrafica!$A$6:$AF$353,5,0)</f>
        <v>Uisp</v>
      </c>
      <c r="H19" s="132" t="str">
        <f>VLOOKUP($A19,Anagrafica!$A$6:$AF$353,16,0)</f>
        <v>24R</v>
      </c>
      <c r="I19" s="134" t="str">
        <f>VLOOKUP($A19,Anagrafica!$A$6:$AF$353,17,0)</f>
        <v>Federigi Elisa</v>
      </c>
      <c r="J19" s="134" t="str">
        <f>VLOOKUP($A19,Anagrafica!$A$6:$AF$353,19,0)</f>
        <v>Cicloteam San Ginese</v>
      </c>
      <c r="K19" s="132" t="str">
        <f>VLOOKUP($A19,Anagrafica!$A$6:$AF$353,18,0)</f>
        <v>Uisp</v>
      </c>
      <c r="L19" s="135" t="str">
        <f>VLOOKUP($A19,Anagrafica!$A$6:$AF$353,31,0)</f>
        <v>Lei &amp; Lui</v>
      </c>
      <c r="M19" s="135" t="str">
        <f>VLOOKUP($A19,Anagrafica!$A$6:$AF$353,32,0)</f>
        <v>TT</v>
      </c>
      <c r="N19" s="136">
        <f>VLOOKUP($A19,'Lista Partenti_Firma'!$A$7:$M$355,13,0)</f>
        <v>0.4499999999999999</v>
      </c>
      <c r="O19" s="207">
        <f>VLOOKUP($A19,'Trofeo Tito Neri'!$A$6:$S$32,15,0)</f>
        <v>1.7291666666666667E-2</v>
      </c>
      <c r="P19" s="208">
        <f t="shared" si="3"/>
        <v>-1.2962962962962954E-3</v>
      </c>
      <c r="Q19" s="209">
        <f>VLOOKUP($A19,'Trofeo Tito Neri'!$A$6:$S$32,19,0)</f>
        <v>40.963855421686745</v>
      </c>
      <c r="R19" s="127"/>
      <c r="S19" s="137"/>
      <c r="T19" s="132" t="e">
        <f t="shared" si="0"/>
        <v>#N/A</v>
      </c>
      <c r="U19" s="117" t="e">
        <f t="shared" si="1"/>
        <v>#N/A</v>
      </c>
    </row>
    <row r="20" spans="1:22" ht="24.95" customHeight="1" x14ac:dyDescent="0.2">
      <c r="A20" s="132">
        <v>23</v>
      </c>
      <c r="B20" s="133">
        <f>VLOOKUP($A20,Anagrafica!$A$6:$AF$353,2,0)</f>
        <v>23</v>
      </c>
      <c r="C20" s="133" t="e">
        <f t="shared" si="2"/>
        <v>#N/A</v>
      </c>
      <c r="D20" s="132" t="str">
        <f>VLOOKUP($A20,Anagrafica!$A$6:$AF$353,3,0)</f>
        <v>23G</v>
      </c>
      <c r="E20" s="138" t="str">
        <f>VLOOKUP($A20,Anagrafica!$A$6:$AF$353,4,0)</f>
        <v>Fallavena Valerio</v>
      </c>
      <c r="F20" s="134" t="str">
        <f>VLOOKUP($A20,Anagrafica!$A$6:$AF$353,6,0)</f>
        <v>Team VF Group</v>
      </c>
      <c r="G20" s="132" t="str">
        <f>VLOOKUP($A20,Anagrafica!$A$6:$AF$353,5,0)</f>
        <v>Uisp</v>
      </c>
      <c r="H20" s="132" t="str">
        <f>VLOOKUP($A20,Anagrafica!$A$6:$AF$353,16,0)</f>
        <v>23R</v>
      </c>
      <c r="I20" s="134" t="str">
        <f>VLOOKUP($A20,Anagrafica!$A$6:$AF$353,17,0)</f>
        <v>Vaccari Elga</v>
      </c>
      <c r="J20" s="134" t="str">
        <f>VLOOKUP($A20,Anagrafica!$A$6:$AF$353,19,0)</f>
        <v>Team VF Group</v>
      </c>
      <c r="K20" s="132" t="str">
        <f>VLOOKUP($A20,Anagrafica!$A$6:$AF$353,18,0)</f>
        <v>Uisp</v>
      </c>
      <c r="L20" s="135" t="str">
        <f>VLOOKUP($A20,Anagrafica!$A$6:$AF$353,31,0)</f>
        <v>Lei &amp; Lui</v>
      </c>
      <c r="M20" s="135" t="str">
        <f>VLOOKUP($A20,Anagrafica!$A$6:$AF$353,32,0)</f>
        <v>TT</v>
      </c>
      <c r="N20" s="136">
        <f>VLOOKUP($A20,'Lista Partenti_Firma'!$A$7:$M$355,13,0)</f>
        <v>0.44791666666666657</v>
      </c>
      <c r="O20" s="207">
        <f>VLOOKUP($A20,'Trofeo Tito Neri'!$A$6:$S$32,15,0)</f>
        <v>1.9745370370370371E-2</v>
      </c>
      <c r="P20" s="208">
        <f t="shared" si="3"/>
        <v>1.1574074074074091E-3</v>
      </c>
      <c r="Q20" s="209">
        <f>VLOOKUP($A20,'Trofeo Tito Neri'!$A$6:$S$32,19,0)</f>
        <v>35.873388042203985</v>
      </c>
      <c r="R20" s="127"/>
      <c r="S20" s="137"/>
      <c r="T20" s="132" t="e">
        <f t="shared" si="0"/>
        <v>#N/A</v>
      </c>
      <c r="U20" s="117" t="e">
        <f t="shared" si="1"/>
        <v>#N/A</v>
      </c>
    </row>
    <row r="21" spans="1:22" ht="24.95" customHeight="1" x14ac:dyDescent="0.2">
      <c r="A21" s="132">
        <v>9</v>
      </c>
      <c r="B21" s="133">
        <f>VLOOKUP($A21,Anagrafica!$A$6:$AF$353,2,0)</f>
        <v>9</v>
      </c>
      <c r="C21" s="133" t="e">
        <f t="shared" si="2"/>
        <v>#N/A</v>
      </c>
      <c r="D21" s="132" t="str">
        <f>VLOOKUP($A21,Anagrafica!$A$6:$AF$353,3,0)</f>
        <v>9G</v>
      </c>
      <c r="E21" s="138" t="str">
        <f>VLOOKUP($A21,Anagrafica!$A$6:$AF$353,4,0)</f>
        <v xml:space="preserve">Trosino Franco </v>
      </c>
      <c r="F21" s="134" t="str">
        <f>VLOOKUP($A21,Anagrafica!$A$6:$AF$353,6,0)</f>
        <v xml:space="preserve">Bicisport Sanguinetti </v>
      </c>
      <c r="G21" s="132" t="str">
        <f>VLOOKUP($A21,Anagrafica!$A$6:$AF$353,5,0)</f>
        <v>Uisp</v>
      </c>
      <c r="H21" s="132" t="str">
        <f>VLOOKUP($A21,Anagrafica!$A$6:$AF$353,16,0)</f>
        <v>9R</v>
      </c>
      <c r="I21" s="134" t="str">
        <f>VLOOKUP($A21,Anagrafica!$A$6:$AF$353,17,0)</f>
        <v>Trosino Mirko</v>
      </c>
      <c r="J21" s="134" t="str">
        <f>VLOOKUP($A21,Anagrafica!$A$6:$AF$353,19,0)</f>
        <v xml:space="preserve">Bicisport Sanguinetti </v>
      </c>
      <c r="K21" s="132" t="str">
        <f>VLOOKUP($A21,Anagrafica!$A$6:$AF$353,18,0)</f>
        <v>Uisp</v>
      </c>
      <c r="L21" s="135" t="str">
        <f>VLOOKUP($A21,Anagrafica!$A$6:$AF$353,31,0)</f>
        <v>F2</v>
      </c>
      <c r="M21" s="135" t="str">
        <f>VLOOKUP($A21,Anagrafica!$A$6:$AF$353,32,0)</f>
        <v>BDC</v>
      </c>
      <c r="N21" s="136">
        <f>VLOOKUP($A21,'Lista Partenti_Firma'!$A$7:$M$355,13,0)</f>
        <v>0.40347222222222218</v>
      </c>
      <c r="O21" s="207">
        <f>VLOOKUP($A21,'Trofeo Tito Neri'!$A$6:$S$32,15,0)</f>
        <v>1.6921296296296299E-2</v>
      </c>
      <c r="P21" s="208">
        <f t="shared" si="3"/>
        <v>-1.6666666666666635E-3</v>
      </c>
      <c r="Q21" s="209">
        <f>VLOOKUP($A21,'Trofeo Tito Neri'!$A$6:$S$32,19,0)</f>
        <v>41.860465116279059</v>
      </c>
      <c r="R21" s="127"/>
      <c r="S21" s="137"/>
      <c r="T21" s="132" t="e">
        <f t="shared" si="0"/>
        <v>#N/A</v>
      </c>
      <c r="U21" s="117" t="e">
        <f t="shared" si="1"/>
        <v>#N/A</v>
      </c>
    </row>
    <row r="22" spans="1:22" ht="24.95" customHeight="1" x14ac:dyDescent="0.2">
      <c r="A22" s="132">
        <v>26</v>
      </c>
      <c r="B22" s="133">
        <f>VLOOKUP($A22,Anagrafica!$A$6:$AF$353,2,0)</f>
        <v>26</v>
      </c>
      <c r="C22" s="133" t="e">
        <f t="shared" si="2"/>
        <v>#N/A</v>
      </c>
      <c r="D22" s="132" t="str">
        <f>VLOOKUP($A22,Anagrafica!$A$6:$AF$353,3,0)</f>
        <v>26G</v>
      </c>
      <c r="E22" s="138" t="str">
        <f>VLOOKUP($A22,Anagrafica!$A$6:$AF$353,4,0)</f>
        <v>Graffeo Valeria</v>
      </c>
      <c r="F22" s="134" t="str">
        <f>VLOOKUP($A22,Anagrafica!$A$6:$AF$353,6,0)</f>
        <v xml:space="preserve"> La Belle Equipe</v>
      </c>
      <c r="G22" s="132" t="str">
        <f>VLOOKUP($A22,Anagrafica!$A$6:$AF$353,5,0)</f>
        <v>Uisp</v>
      </c>
      <c r="H22" s="132" t="str">
        <f>VLOOKUP($A22,Anagrafica!$A$6:$AF$353,16,0)</f>
        <v>26R</v>
      </c>
      <c r="I22" s="134" t="str">
        <f>VLOOKUP($A22,Anagrafica!$A$6:$AF$353,17,0)</f>
        <v>Lari Alessandra</v>
      </c>
      <c r="J22" s="134" t="str">
        <f>VLOOKUP($A22,Anagrafica!$A$6:$AF$353,19,0)</f>
        <v>Bicisport Sanguinetti</v>
      </c>
      <c r="K22" s="132" t="str">
        <f>VLOOKUP($A22,Anagrafica!$A$6:$AF$353,18,0)</f>
        <v>Uisp</v>
      </c>
      <c r="L22" s="135" t="str">
        <f>VLOOKUP($A22,Anagrafica!$A$6:$AF$353,31,0)</f>
        <v>Donna</v>
      </c>
      <c r="M22" s="135" t="str">
        <f>VLOOKUP($A22,Anagrafica!$A$6:$AF$353,32,0)</f>
        <v>TT</v>
      </c>
      <c r="N22" s="136">
        <f>VLOOKUP($A22,'Lista Partenti_Firma'!$A$7:$M$355,13,0)</f>
        <v>0.46041666666666659</v>
      </c>
      <c r="O22" s="207">
        <f>VLOOKUP($A22,'Trofeo Tito Neri'!$A$6:$S$32,15,0)</f>
        <v>1.9004629629629632E-2</v>
      </c>
      <c r="P22" s="208">
        <f t="shared" si="3"/>
        <v>4.1666666666666935E-4</v>
      </c>
      <c r="Q22" s="209">
        <f>VLOOKUP($A22,'Trofeo Tito Neri'!$A$6:$S$32,19,0)</f>
        <v>37.27161997563946</v>
      </c>
      <c r="R22" s="127"/>
      <c r="S22" s="137"/>
      <c r="T22" s="132" t="e">
        <f t="shared" si="0"/>
        <v>#N/A</v>
      </c>
      <c r="U22" s="117" t="e">
        <f t="shared" si="1"/>
        <v>#N/A</v>
      </c>
    </row>
    <row r="23" spans="1:22" ht="24.95" customHeight="1" x14ac:dyDescent="0.2">
      <c r="A23" s="132">
        <v>29</v>
      </c>
      <c r="B23" s="133" t="e">
        <f>VLOOKUP($A23,Anagrafica!$A$6:$AF$353,2,0)</f>
        <v>#N/A</v>
      </c>
      <c r="C23" s="133" t="e">
        <f t="shared" si="2"/>
        <v>#N/A</v>
      </c>
      <c r="D23" s="132" t="e">
        <f>VLOOKUP($A23,Anagrafica!$A$6:$AF$353,3,0)</f>
        <v>#N/A</v>
      </c>
      <c r="E23" s="138" t="e">
        <f>VLOOKUP($A23,Anagrafica!$A$6:$AF$353,4,0)</f>
        <v>#N/A</v>
      </c>
      <c r="F23" s="134" t="e">
        <f>VLOOKUP($A23,Anagrafica!$A$6:$AF$353,6,0)</f>
        <v>#N/A</v>
      </c>
      <c r="G23" s="132" t="e">
        <f>VLOOKUP($A23,Anagrafica!$A$6:$AF$353,5,0)</f>
        <v>#N/A</v>
      </c>
      <c r="H23" s="132" t="e">
        <f>VLOOKUP($A23,Anagrafica!$A$6:$AF$353,16,0)</f>
        <v>#N/A</v>
      </c>
      <c r="I23" s="134" t="e">
        <f>VLOOKUP($A23,Anagrafica!$A$6:$AF$353,17,0)</f>
        <v>#N/A</v>
      </c>
      <c r="J23" s="134" t="e">
        <f>VLOOKUP($A23,Anagrafica!$A$6:$AF$353,19,0)</f>
        <v>#N/A</v>
      </c>
      <c r="K23" s="132" t="e">
        <f>VLOOKUP($A23,Anagrafica!$A$6:$AF$353,18,0)</f>
        <v>#N/A</v>
      </c>
      <c r="L23" s="135" t="e">
        <f>VLOOKUP($A23,Anagrafica!$A$6:$AF$353,31,0)</f>
        <v>#N/A</v>
      </c>
      <c r="M23" s="135" t="e">
        <f>VLOOKUP($A23,Anagrafica!$A$6:$AF$353,32,0)</f>
        <v>#N/A</v>
      </c>
      <c r="N23" s="136" t="e">
        <f>VLOOKUP($A23,'Lista Partenti_Firma'!$A$7:$M$355,13,0)</f>
        <v>#N/A</v>
      </c>
      <c r="O23" s="207" t="e">
        <f>VLOOKUP($A23,'Trofeo Tito Neri'!$A$6:$S$32,15,0)</f>
        <v>#N/A</v>
      </c>
      <c r="P23" s="208" t="e">
        <f t="shared" si="3"/>
        <v>#N/A</v>
      </c>
      <c r="Q23" s="209" t="e">
        <f>VLOOKUP($A23,'Trofeo Tito Neri'!$A$6:$S$32,19,0)</f>
        <v>#N/A</v>
      </c>
      <c r="R23" s="127"/>
      <c r="S23" s="137"/>
      <c r="T23" s="132" t="e">
        <f t="shared" si="0"/>
        <v>#N/A</v>
      </c>
      <c r="U23" s="117" t="e">
        <f t="shared" si="1"/>
        <v>#N/A</v>
      </c>
    </row>
    <row r="24" spans="1:22" ht="24.95" customHeight="1" x14ac:dyDescent="0.2">
      <c r="A24" s="132">
        <v>5</v>
      </c>
      <c r="B24" s="133">
        <f>VLOOKUP($A24,Anagrafica!$A$6:$AF$353,2,0)</f>
        <v>5</v>
      </c>
      <c r="C24" s="133" t="e">
        <f t="shared" si="2"/>
        <v>#N/A</v>
      </c>
      <c r="D24" s="132" t="str">
        <f>VLOOKUP($A24,Anagrafica!$A$6:$AF$353,3,0)</f>
        <v>5G</v>
      </c>
      <c r="E24" s="138" t="str">
        <f>VLOOKUP($A24,Anagrafica!$A$6:$AF$353,4,0)</f>
        <v>Rumsas Raimondas</v>
      </c>
      <c r="F24" s="134" t="str">
        <f>VLOOKUP($A24,Anagrafica!$A$6:$AF$353,6,0)</f>
        <v>A.s.d. Team Falaschi</v>
      </c>
      <c r="G24" s="132" t="str">
        <f>VLOOKUP($A24,Anagrafica!$A$6:$AF$353,5,0)</f>
        <v>Uisp</v>
      </c>
      <c r="H24" s="132" t="str">
        <f>VLOOKUP($A24,Anagrafica!$A$6:$AF$353,16,0)</f>
        <v>5R</v>
      </c>
      <c r="I24" s="134" t="str">
        <f>VLOOKUP($A24,Anagrafica!$A$6:$AF$353,17,0)</f>
        <v>Giusti Daniele</v>
      </c>
      <c r="J24" s="134" t="str">
        <f>VLOOKUP($A24,Anagrafica!$A$6:$AF$353,19,0)</f>
        <v>Cicloteam San Ginese</v>
      </c>
      <c r="K24" s="132" t="str">
        <f>VLOOKUP($A24,Anagrafica!$A$6:$AF$353,18,0)</f>
        <v>Uisp</v>
      </c>
      <c r="L24" s="135" t="str">
        <f>VLOOKUP($A24,Anagrafica!$A$6:$AF$353,31,0)</f>
        <v>F2</v>
      </c>
      <c r="M24" s="135" t="str">
        <f>VLOOKUP($A24,Anagrafica!$A$6:$AF$353,32,0)</f>
        <v>TT</v>
      </c>
      <c r="N24" s="136">
        <f>VLOOKUP($A24,'Lista Partenti_Firma'!$A$7:$M$355,13,0)</f>
        <v>0.3833333333333333</v>
      </c>
      <c r="O24" s="207">
        <f>VLOOKUP($A24,'Trofeo Tito Neri'!$A$6:$S$32,15,0)</f>
        <v>1.6342592592592593E-2</v>
      </c>
      <c r="P24" s="208">
        <f t="shared" si="3"/>
        <v>-2.2453703703703698E-3</v>
      </c>
      <c r="Q24" s="209">
        <f>VLOOKUP($A24,'Trofeo Tito Neri'!$A$6:$S$32,19,0)</f>
        <v>43.342776203966004</v>
      </c>
      <c r="R24" s="127"/>
      <c r="S24" s="137"/>
      <c r="T24" s="132" t="e">
        <f t="shared" si="0"/>
        <v>#N/A</v>
      </c>
      <c r="U24" s="117" t="e">
        <f t="shared" si="1"/>
        <v>#N/A</v>
      </c>
    </row>
    <row r="25" spans="1:22" ht="24.95" customHeight="1" x14ac:dyDescent="0.2">
      <c r="A25" s="132">
        <v>22</v>
      </c>
      <c r="B25" s="133">
        <f>VLOOKUP($A25,Anagrafica!$A$6:$AF$353,2,0)</f>
        <v>22</v>
      </c>
      <c r="C25" s="133" t="e">
        <f t="shared" si="2"/>
        <v>#N/A</v>
      </c>
      <c r="D25" s="132" t="str">
        <f>VLOOKUP($A25,Anagrafica!$A$6:$AF$353,3,0)</f>
        <v>22G</v>
      </c>
      <c r="E25" s="138" t="str">
        <f>VLOOKUP($A25,Anagrafica!$A$6:$AF$353,4,0)</f>
        <v>Rosati Ilaria</v>
      </c>
      <c r="F25" s="134" t="str">
        <f>VLOOKUP($A25,Anagrafica!$A$6:$AF$353,6,0)</f>
        <v>Cicloteam San Ginese</v>
      </c>
      <c r="G25" s="132" t="str">
        <f>VLOOKUP($A25,Anagrafica!$A$6:$AF$353,5,0)</f>
        <v>Uisp</v>
      </c>
      <c r="H25" s="132" t="str">
        <f>VLOOKUP($A25,Anagrafica!$A$6:$AF$353,16,0)</f>
        <v>22R</v>
      </c>
      <c r="I25" s="134" t="str">
        <f>VLOOKUP($A25,Anagrafica!$A$6:$AF$353,17,0)</f>
        <v>Grillo Luigi Loris</v>
      </c>
      <c r="J25" s="134" t="str">
        <f>VLOOKUP($A25,Anagrafica!$A$6:$AF$353,19,0)</f>
        <v>Mugello Toscana Bike a.s.d.</v>
      </c>
      <c r="K25" s="132" t="str">
        <f>VLOOKUP($A25,Anagrafica!$A$6:$AF$353,18,0)</f>
        <v>Uisp</v>
      </c>
      <c r="L25" s="135" t="str">
        <f>VLOOKUP($A25,Anagrafica!$A$6:$AF$353,31,0)</f>
        <v>Lei &amp; Lui</v>
      </c>
      <c r="M25" s="135" t="str">
        <f>VLOOKUP($A25,Anagrafica!$A$6:$AF$353,32,0)</f>
        <v>BDC</v>
      </c>
      <c r="N25" s="136">
        <f>VLOOKUP($A25,'Lista Partenti_Firma'!$A$7:$M$355,13,0)</f>
        <v>0.44583333333333325</v>
      </c>
      <c r="O25" s="207">
        <f>VLOOKUP($A25,'Trofeo Tito Neri'!$A$6:$S$32,15,0)</f>
        <v>1.8530092592592595E-2</v>
      </c>
      <c r="P25" s="208">
        <f t="shared" si="3"/>
        <v>-5.7870370370367852E-5</v>
      </c>
      <c r="Q25" s="209">
        <f>VLOOKUP($A25,'Trofeo Tito Neri'!$A$6:$S$32,19,0)</f>
        <v>38.226108682073701</v>
      </c>
      <c r="R25" s="127"/>
      <c r="S25" s="137"/>
      <c r="T25" s="132" t="e">
        <f t="shared" si="0"/>
        <v>#N/A</v>
      </c>
      <c r="U25" s="117" t="e">
        <f t="shared" si="1"/>
        <v>#N/A</v>
      </c>
    </row>
    <row r="26" spans="1:22" ht="24.95" customHeight="1" x14ac:dyDescent="0.2">
      <c r="A26" s="132">
        <v>20</v>
      </c>
      <c r="B26" s="133">
        <f>VLOOKUP($A26,Anagrafica!$A$6:$AF$353,2,0)</f>
        <v>20</v>
      </c>
      <c r="C26" s="133" t="e">
        <f t="shared" si="2"/>
        <v>#N/A</v>
      </c>
      <c r="D26" s="132" t="str">
        <f>VLOOKUP($A26,Anagrafica!$A$6:$AF$353,3,0)</f>
        <v>20G</v>
      </c>
      <c r="E26" s="138" t="str">
        <f>VLOOKUP($A26,Anagrafica!$A$6:$AF$353,4,0)</f>
        <v>Ruggeri Federica</v>
      </c>
      <c r="F26" s="134" t="str">
        <f>VLOOKUP($A26,Anagrafica!$A$6:$AF$353,6,0)</f>
        <v>A.s.d. G.S. Sportissimo</v>
      </c>
      <c r="G26" s="132" t="str">
        <f>VLOOKUP($A26,Anagrafica!$A$6:$AF$353,5,0)</f>
        <v>Acsi</v>
      </c>
      <c r="H26" s="132" t="str">
        <f>VLOOKUP($A26,Anagrafica!$A$6:$AF$353,16,0)</f>
        <v>20R</v>
      </c>
      <c r="I26" s="134" t="str">
        <f>VLOOKUP($A26,Anagrafica!$A$6:$AF$353,17,0)</f>
        <v>Mai Maurizio</v>
      </c>
      <c r="J26" s="134" t="str">
        <f>VLOOKUP($A26,Anagrafica!$A$6:$AF$353,19,0)</f>
        <v>Ssd Team Stecchetti-Jollywear s.r.l.</v>
      </c>
      <c r="K26" s="132" t="str">
        <f>VLOOKUP($A26,Anagrafica!$A$6:$AF$353,18,0)</f>
        <v>Acsi</v>
      </c>
      <c r="L26" s="135" t="str">
        <f>VLOOKUP($A26,Anagrafica!$A$6:$AF$353,31,0)</f>
        <v>Lei &amp; Lui</v>
      </c>
      <c r="M26" s="135" t="str">
        <f>VLOOKUP($A26,Anagrafica!$A$6:$AF$353,32,0)</f>
        <v>TT</v>
      </c>
      <c r="N26" s="136">
        <f>VLOOKUP($A26,'Lista Partenti_Firma'!$A$7:$M$355,13,0)</f>
        <v>0.4416666666666666</v>
      </c>
      <c r="O26" s="207">
        <f>VLOOKUP($A26,'Trofeo Tito Neri'!$A$6:$S$32,15,0)</f>
        <v>1.8356481481481481E-2</v>
      </c>
      <c r="P26" s="208">
        <f t="shared" si="3"/>
        <v>-2.3148148148148182E-4</v>
      </c>
      <c r="Q26" s="209">
        <f>VLOOKUP($A26,'Trofeo Tito Neri'!$A$6:$S$32,19,0)</f>
        <v>38.587641866330394</v>
      </c>
      <c r="R26" s="127"/>
      <c r="S26" s="137"/>
      <c r="T26" s="132" t="e">
        <f t="shared" si="0"/>
        <v>#N/A</v>
      </c>
      <c r="U26" s="117" t="e">
        <f t="shared" si="1"/>
        <v>#N/A</v>
      </c>
    </row>
    <row r="27" spans="1:22" ht="24.95" customHeight="1" x14ac:dyDescent="0.2">
      <c r="A27" s="132">
        <v>11</v>
      </c>
      <c r="B27" s="133">
        <f>VLOOKUP($A27,Anagrafica!$A$6:$AF$353,2,0)</f>
        <v>11</v>
      </c>
      <c r="C27" s="133" t="e">
        <f t="shared" si="2"/>
        <v>#N/A</v>
      </c>
      <c r="D27" s="132" t="str">
        <f>VLOOKUP($A27,Anagrafica!$A$6:$AF$353,3,0)</f>
        <v>11G</v>
      </c>
      <c r="E27" s="138" t="str">
        <f>VLOOKUP($A27,Anagrafica!$A$6:$AF$353,4,0)</f>
        <v>Lopes Siera Paco Massimiliano</v>
      </c>
      <c r="F27" s="134" t="str">
        <f>VLOOKUP($A27,Anagrafica!$A$6:$AF$353,6,0)</f>
        <v>C.S. Croce Verde Viareggio a.s.d.</v>
      </c>
      <c r="G27" s="132" t="str">
        <f>VLOOKUP($A27,Anagrafica!$A$6:$AF$353,5,0)</f>
        <v>Uisp</v>
      </c>
      <c r="H27" s="132" t="str">
        <f>VLOOKUP($A27,Anagrafica!$A$6:$AF$353,16,0)</f>
        <v>11R</v>
      </c>
      <c r="I27" s="134" t="str">
        <f>VLOOKUP($A27,Anagrafica!$A$6:$AF$353,17,0)</f>
        <v>Calascioni Stefano</v>
      </c>
      <c r="J27" s="134" t="str">
        <f>VLOOKUP($A27,Anagrafica!$A$6:$AF$353,19,0)</f>
        <v>C.S. Croce Verde Viareggio a.s.d.</v>
      </c>
      <c r="K27" s="132" t="str">
        <f>VLOOKUP($A27,Anagrafica!$A$6:$AF$353,18,0)</f>
        <v>Uisp</v>
      </c>
      <c r="L27" s="135" t="str">
        <f>VLOOKUP($A27,Anagrafica!$A$6:$AF$353,31,0)</f>
        <v>F3</v>
      </c>
      <c r="M27" s="135" t="str">
        <f>VLOOKUP($A27,Anagrafica!$A$6:$AF$353,32,0)</f>
        <v>BDC</v>
      </c>
      <c r="N27" s="136">
        <f>VLOOKUP($A27,'Lista Partenti_Firma'!$A$7:$M$355,13,0)</f>
        <v>0.40763888888888883</v>
      </c>
      <c r="O27" s="207">
        <f>VLOOKUP($A27,'Trofeo Tito Neri'!$A$6:$S$32,15,0)</f>
        <v>1.9386574074074073E-2</v>
      </c>
      <c r="P27" s="208">
        <f t="shared" si="3"/>
        <v>7.9861111111111105E-4</v>
      </c>
      <c r="Q27" s="209">
        <f>VLOOKUP($A27,'Trofeo Tito Neri'!$A$6:$S$32,19,0)</f>
        <v>36.537313432835823</v>
      </c>
      <c r="R27" s="127"/>
      <c r="S27" s="137"/>
      <c r="T27" s="132" t="e">
        <f t="shared" si="0"/>
        <v>#N/A</v>
      </c>
      <c r="U27" s="117" t="e">
        <f t="shared" si="1"/>
        <v>#N/A</v>
      </c>
      <c r="V27" s="118">
        <f>O27/5</f>
        <v>3.8773148148148148E-3</v>
      </c>
    </row>
    <row r="28" spans="1:22" ht="24.95" customHeight="1" x14ac:dyDescent="0.2">
      <c r="A28" s="132">
        <v>28</v>
      </c>
      <c r="B28" s="133" t="e">
        <f>VLOOKUP($A28,Anagrafica!$A$6:$AF$353,2,0)</f>
        <v>#N/A</v>
      </c>
      <c r="C28" s="133" t="str">
        <f t="shared" si="2"/>
        <v>ND</v>
      </c>
      <c r="D28" s="132" t="e">
        <f>VLOOKUP($A28,Anagrafica!$A$6:$AF$353,3,0)</f>
        <v>#N/A</v>
      </c>
      <c r="E28" s="138" t="e">
        <f>VLOOKUP($A28,Anagrafica!$A$6:$AF$353,4,0)</f>
        <v>#N/A</v>
      </c>
      <c r="F28" s="134" t="e">
        <f>VLOOKUP($A28,Anagrafica!$A$6:$AF$353,6,0)</f>
        <v>#N/A</v>
      </c>
      <c r="G28" s="132" t="e">
        <f>VLOOKUP($A28,Anagrafica!$A$6:$AF$353,5,0)</f>
        <v>#N/A</v>
      </c>
      <c r="H28" s="132" t="e">
        <f>VLOOKUP($A28,Anagrafica!$A$6:$AF$353,16,0)</f>
        <v>#N/A</v>
      </c>
      <c r="I28" s="134" t="e">
        <f>VLOOKUP($A28,Anagrafica!$A$6:$AF$353,17,0)</f>
        <v>#N/A</v>
      </c>
      <c r="J28" s="134" t="e">
        <f>VLOOKUP($A28,Anagrafica!$A$6:$AF$353,19,0)</f>
        <v>#N/A</v>
      </c>
      <c r="K28" s="132" t="e">
        <f>VLOOKUP($A28,Anagrafica!$A$6:$AF$353,18,0)</f>
        <v>#N/A</v>
      </c>
      <c r="L28" s="135" t="e">
        <f>VLOOKUP($A28,Anagrafica!$A$6:$AF$353,31,0)</f>
        <v>#N/A</v>
      </c>
      <c r="M28" s="135" t="e">
        <f>VLOOKUP($A28,Anagrafica!$A$6:$AF$353,32,0)</f>
        <v>#N/A</v>
      </c>
      <c r="N28" s="136" t="e">
        <f>VLOOKUP($A28,'Lista Partenti_Firma'!$A$7:$M$355,13,0)</f>
        <v>#N/A</v>
      </c>
      <c r="O28" s="207" t="s">
        <v>203</v>
      </c>
      <c r="P28" s="208" t="s">
        <v>203</v>
      </c>
      <c r="Q28" s="170" t="s">
        <v>203</v>
      </c>
      <c r="R28" s="127" t="s">
        <v>203</v>
      </c>
      <c r="S28" s="137" t="s">
        <v>203</v>
      </c>
      <c r="T28" s="132" t="s">
        <v>203</v>
      </c>
      <c r="U28" s="117" t="str">
        <f t="shared" si="1"/>
        <v/>
      </c>
      <c r="V28" s="118">
        <f>V27*4</f>
        <v>1.5509259259259259E-2</v>
      </c>
    </row>
    <row r="29" spans="1:22" ht="24.95" customHeight="1" x14ac:dyDescent="0.2">
      <c r="A29" s="132">
        <v>27</v>
      </c>
      <c r="B29" s="133">
        <f>VLOOKUP($A29,Anagrafica!$A$6:$AF$353,2,0)</f>
        <v>27</v>
      </c>
      <c r="C29" s="133" t="str">
        <f t="shared" si="2"/>
        <v>ND</v>
      </c>
      <c r="D29" s="132" t="str">
        <f>VLOOKUP($A29,Anagrafica!$A$6:$AF$353,3,0)</f>
        <v>27G</v>
      </c>
      <c r="E29" s="138" t="str">
        <f>VLOOKUP($A29,Anagrafica!$A$6:$AF$353,4,0)</f>
        <v>Natalia Medvedeva</v>
      </c>
      <c r="F29" s="134" t="str">
        <f>VLOOKUP($A29,Anagrafica!$A$6:$AF$353,6,0)</f>
        <v xml:space="preserve">Bicisport Sanguinetti </v>
      </c>
      <c r="G29" s="132" t="str">
        <f>VLOOKUP($A29,Anagrafica!$A$6:$AF$353,5,0)</f>
        <v>Uisp</v>
      </c>
      <c r="H29" s="132" t="str">
        <f>VLOOKUP($A29,Anagrafica!$A$6:$AF$353,16,0)</f>
        <v>27R</v>
      </c>
      <c r="I29" s="134" t="str">
        <f>VLOOKUP($A29,Anagrafica!$A$6:$AF$353,17,0)</f>
        <v>Lushin Eduard</v>
      </c>
      <c r="J29" s="134" t="str">
        <f>VLOOKUP($A29,Anagrafica!$A$6:$AF$353,19,0)</f>
        <v>Bicisport Sanguinetti</v>
      </c>
      <c r="K29" s="132" t="str">
        <f>VLOOKUP($A29,Anagrafica!$A$6:$AF$353,18,0)</f>
        <v>Uisp</v>
      </c>
      <c r="L29" s="135" t="str">
        <f>VLOOKUP($A29,Anagrafica!$A$6:$AF$353,31,0)</f>
        <v>Lei &amp; Lui</v>
      </c>
      <c r="M29" s="135" t="str">
        <f>VLOOKUP($A29,Anagrafica!$A$6:$AF$353,32,0)</f>
        <v>TT</v>
      </c>
      <c r="N29" s="136">
        <f>VLOOKUP($A29,'Lista Partenti_Firma'!$A$7:$M$355,13,0)</f>
        <v>0.46249999999999991</v>
      </c>
      <c r="O29" s="207" t="s">
        <v>203</v>
      </c>
      <c r="P29" s="208" t="s">
        <v>203</v>
      </c>
      <c r="Q29" s="170" t="s">
        <v>203</v>
      </c>
      <c r="R29" s="127" t="s">
        <v>203</v>
      </c>
      <c r="S29" s="137" t="s">
        <v>203</v>
      </c>
      <c r="T29" s="132" t="s">
        <v>203</v>
      </c>
      <c r="U29" s="117" t="str">
        <f t="shared" si="1"/>
        <v/>
      </c>
    </row>
    <row r="30" spans="1:22" ht="24.95" customHeight="1" x14ac:dyDescent="0.2"/>
  </sheetData>
  <autoFilter ref="A5:T29" xr:uid="{00000000-0009-0000-0000-000008000000}">
    <sortState xmlns:xlrd2="http://schemas.microsoft.com/office/spreadsheetml/2017/richdata2" ref="A6:T29">
      <sortCondition ref="T6:T29"/>
    </sortState>
  </autoFilter>
  <mergeCells count="1">
    <mergeCell ref="A4:T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verticalDpi="4294967294" r:id="rId1"/>
  <headerFooter alignWithMargins="0">
    <oddFooter>Page &amp;P of &amp;N</oddFooter>
  </headerFooter>
  <colBreaks count="1" manualBreakCount="1">
    <brk id="17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34</vt:i4>
      </vt:variant>
    </vt:vector>
  </HeadingPairs>
  <TitlesOfParts>
    <vt:vector size="58" baseType="lpstr">
      <vt:lpstr>Categorie</vt:lpstr>
      <vt:lpstr>Anagrafica</vt:lpstr>
      <vt:lpstr>Sheet1</vt:lpstr>
      <vt:lpstr>Lista Atleti</vt:lpstr>
      <vt:lpstr>Lista Partenti_Firma</vt:lpstr>
      <vt:lpstr>Scheda - Check Bici</vt:lpstr>
      <vt:lpstr>Premiazioni--&gt;</vt:lpstr>
      <vt:lpstr>Trofeo Tito Neri</vt:lpstr>
      <vt:lpstr>Trofeo bdc</vt:lpstr>
      <vt:lpstr>Classifica Coppa Cemes</vt:lpstr>
      <vt:lpstr>Assoluta UISP</vt:lpstr>
      <vt:lpstr>Classifica Categoria</vt:lpstr>
      <vt:lpstr>Foglio1</vt:lpstr>
      <vt:lpstr>Classifica Maglia UISP</vt:lpstr>
      <vt:lpstr>Classifica Camp. Reg. UISP</vt:lpstr>
      <vt:lpstr>Classifica BDC</vt:lpstr>
      <vt:lpstr>Verbale Premi</vt:lpstr>
      <vt:lpstr>Sheet5</vt:lpstr>
      <vt:lpstr>Etichette</vt:lpstr>
      <vt:lpstr>Verbale Premiazione</vt:lpstr>
      <vt:lpstr>Classifica Camp. UISP</vt:lpstr>
      <vt:lpstr>Classifica Categorie</vt:lpstr>
      <vt:lpstr>Lista Partenti</vt:lpstr>
      <vt:lpstr>Stampa Trofeo Città di Pisa</vt:lpstr>
      <vt:lpstr>'Assoluta UISP'!Area_stampa</vt:lpstr>
      <vt:lpstr>'Classifica BDC'!Area_stampa</vt:lpstr>
      <vt:lpstr>'Classifica Camp. Reg. UISP'!Area_stampa</vt:lpstr>
      <vt:lpstr>'Classifica Camp. UISP'!Area_stampa</vt:lpstr>
      <vt:lpstr>'Classifica Categoria'!Area_stampa</vt:lpstr>
      <vt:lpstr>'Classifica Categorie'!Area_stampa</vt:lpstr>
      <vt:lpstr>'Classifica Coppa Cemes'!Area_stampa</vt:lpstr>
      <vt:lpstr>'Classifica Maglia UISP'!Area_stampa</vt:lpstr>
      <vt:lpstr>Etichette!Area_stampa</vt:lpstr>
      <vt:lpstr>'Lista Atleti'!Area_stampa</vt:lpstr>
      <vt:lpstr>'Lista Partenti'!Area_stampa</vt:lpstr>
      <vt:lpstr>'Lista Partenti_Firma'!Area_stampa</vt:lpstr>
      <vt:lpstr>'Scheda - Check Bici'!Area_stampa</vt:lpstr>
      <vt:lpstr>'Stampa Trofeo Città di Pisa'!Area_stampa</vt:lpstr>
      <vt:lpstr>'Trofeo bdc'!Area_stampa</vt:lpstr>
      <vt:lpstr>'Trofeo Tito Neri'!Area_stampa</vt:lpstr>
      <vt:lpstr>'Verbale Premi'!Area_stampa</vt:lpstr>
      <vt:lpstr>'Verbale Premiazione'!Area_stampa</vt:lpstr>
      <vt:lpstr>'Assoluta UISP'!Titoli_stampa</vt:lpstr>
      <vt:lpstr>'Classifica BDC'!Titoli_stampa</vt:lpstr>
      <vt:lpstr>'Classifica Camp. Reg. UISP'!Titoli_stampa</vt:lpstr>
      <vt:lpstr>'Classifica Camp. UISP'!Titoli_stampa</vt:lpstr>
      <vt:lpstr>'Classifica Categoria'!Titoli_stampa</vt:lpstr>
      <vt:lpstr>'Classifica Categorie'!Titoli_stampa</vt:lpstr>
      <vt:lpstr>'Classifica Coppa Cemes'!Titoli_stampa</vt:lpstr>
      <vt:lpstr>'Classifica Maglia UISP'!Titoli_stampa</vt:lpstr>
      <vt:lpstr>'Lista Atleti'!Titoli_stampa</vt:lpstr>
      <vt:lpstr>'Lista Partenti'!Titoli_stampa</vt:lpstr>
      <vt:lpstr>'Lista Partenti_Firma'!Titoli_stampa</vt:lpstr>
      <vt:lpstr>'Stampa Trofeo Città di Pisa'!Titoli_stampa</vt:lpstr>
      <vt:lpstr>'Trofeo bdc'!Titoli_stampa</vt:lpstr>
      <vt:lpstr>'Trofeo Tito Neri'!Titoli_stampa</vt:lpstr>
      <vt:lpstr>'Verbale Premi'!Titoli_stampa</vt:lpstr>
      <vt:lpstr>'Verbale Premiazione'!Titoli_stampa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Di Cello</dc:creator>
  <cp:lastModifiedBy>CicloClubEstense</cp:lastModifiedBy>
  <cp:lastPrinted>2025-06-22T10:16:43Z</cp:lastPrinted>
  <dcterms:created xsi:type="dcterms:W3CDTF">2025-05-16T07:59:14Z</dcterms:created>
  <dcterms:modified xsi:type="dcterms:W3CDTF">2025-06-27T09:10:09Z</dcterms:modified>
</cp:coreProperties>
</file>