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Google Drive\UISP\Stagione 2025-2026 - Padova\MODULISTICA\"/>
    </mc:Choice>
  </mc:AlternateContent>
  <xr:revisionPtr revIDLastSave="0" documentId="13_ncr:1_{3BE27096-4ABB-44B5-BF29-EF35A9E57240}" xr6:coauthVersionLast="36" xr6:coauthVersionMax="36" xr10:uidLastSave="{00000000-0000-0000-0000-000000000000}"/>
  <bookViews>
    <workbookView xWindow="0" yWindow="0" windowWidth="18240" windowHeight="8505" tabRatio="604" xr2:uid="{00000000-000D-0000-FFFF-FFFF00000000}"/>
  </bookViews>
  <sheets>
    <sheet name="DISATL" sheetId="6" r:id="rId1"/>
    <sheet name="SOCUISP" sheetId="5" r:id="rId2"/>
    <sheet name="MODSPO" sheetId="4" r:id="rId3"/>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X36" i="4" l="1"/>
  <c r="B6" i="5" l="1"/>
  <c r="BL3" i="6" l="1"/>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P20" i="6"/>
  <c r="BS20" i="6"/>
  <c r="BV20" i="6"/>
  <c r="BI21" i="6"/>
  <c r="BJ21" i="6"/>
  <c r="BK21" i="6"/>
  <c r="BL21" i="6"/>
  <c r="BM21" i="6"/>
  <c r="BO21" i="6"/>
  <c r="BS21" i="6"/>
  <c r="BI22" i="6"/>
  <c r="BJ22" i="6"/>
  <c r="BK22" i="6"/>
  <c r="BL22" i="6"/>
  <c r="BM22" i="6"/>
  <c r="BO22" i="6"/>
  <c r="BP22" i="6" s="1"/>
  <c r="BQ22" i="6"/>
  <c r="BR22" i="6"/>
  <c r="BS22" i="6"/>
  <c r="BU22" i="6"/>
  <c r="BV22" i="6"/>
  <c r="BI23" i="6"/>
  <c r="BJ23" i="6"/>
  <c r="BK23" i="6"/>
  <c r="BL23" i="6"/>
  <c r="BM23" i="6"/>
  <c r="BO23" i="6"/>
  <c r="BP23" i="6" s="1"/>
  <c r="BR23" i="6"/>
  <c r="BS23" i="6"/>
  <c r="BU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P33" i="6"/>
  <c r="BS33" i="6"/>
  <c r="BT33" i="6"/>
  <c r="BU33" i="6"/>
  <c r="BI34" i="6"/>
  <c r="BJ34" i="6"/>
  <c r="BK34" i="6"/>
  <c r="BL34" i="6"/>
  <c r="BM34" i="6"/>
  <c r="BO34" i="6"/>
  <c r="BQ34" i="6" s="1"/>
  <c r="BP34" i="6"/>
  <c r="BS34" i="6"/>
  <c r="BT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T54" i="6"/>
  <c r="BI55" i="6"/>
  <c r="BJ55" i="6"/>
  <c r="BK55" i="6"/>
  <c r="BL55" i="6"/>
  <c r="BM55" i="6"/>
  <c r="BO55" i="6"/>
  <c r="BH55" i="6" s="1"/>
  <c r="BS55" i="6"/>
  <c r="BU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T59" i="6"/>
  <c r="BI60" i="6"/>
  <c r="BJ60" i="6"/>
  <c r="BK60" i="6"/>
  <c r="BL60" i="6"/>
  <c r="BM60" i="6"/>
  <c r="BO60" i="6"/>
  <c r="BQ60" i="6" s="1"/>
  <c r="BR60" i="6"/>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7" i="6"/>
  <c r="BQ40" i="6" l="1"/>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F8" i="6"/>
  <c r="BF11" i="6"/>
  <c r="BF12" i="6" s="1"/>
  <c r="BR19" i="6"/>
  <c r="BU19" i="6"/>
  <c r="BQ19" i="6"/>
  <c r="BQ67" i="6"/>
  <c r="BH67" i="6"/>
  <c r="BQ66" i="6"/>
  <c r="BH66" i="6"/>
  <c r="S47" i="6" s="1"/>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BW41" i="6" l="1"/>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E4" i="4"/>
  <c r="BE5" i="4"/>
  <c r="BE6" i="4"/>
  <c r="BE7" i="4"/>
  <c r="BE8"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D36" i="4"/>
  <c r="BE37" i="4"/>
  <c r="BE38" i="4"/>
  <c r="BE39" i="4"/>
  <c r="BE40" i="4"/>
  <c r="BE41" i="4"/>
  <c r="BE42" i="4"/>
  <c r="BE43" i="4"/>
  <c r="BE44" i="4"/>
  <c r="BE45" i="4"/>
  <c r="BE46" i="4"/>
  <c r="BE47" i="4"/>
  <c r="BE48" i="4"/>
  <c r="BE49" i="4"/>
  <c r="BE50" i="4"/>
  <c r="BE51" i="4"/>
  <c r="BE52" i="4"/>
  <c r="BE53" i="4"/>
  <c r="BE54" i="4"/>
  <c r="BE55" i="4"/>
  <c r="BE56" i="4"/>
  <c r="BE57" i="4"/>
  <c r="BE58" i="4"/>
  <c r="BE59" i="4"/>
  <c r="BE60" i="4"/>
  <c r="BE61" i="4"/>
  <c r="BE62" i="4"/>
  <c r="BE63" i="4"/>
  <c r="BE64" i="4"/>
  <c r="BE65" i="4"/>
  <c r="BE66" i="4"/>
  <c r="BE67" i="4"/>
  <c r="BE68" i="4"/>
  <c r="BE69" i="4"/>
  <c r="BE70" i="4"/>
  <c r="BE71" i="4"/>
  <c r="BE72" i="4"/>
  <c r="BE73" i="4"/>
  <c r="BE74" i="4"/>
  <c r="BE75" i="4"/>
  <c r="BE76" i="4"/>
  <c r="BE77" i="4"/>
  <c r="BE78" i="4"/>
  <c r="BE79" i="4"/>
  <c r="BE80" i="4"/>
  <c r="BE81" i="4"/>
  <c r="BE82" i="4"/>
  <c r="BE3" i="4"/>
  <c r="BF17" i="6" l="1"/>
  <c r="BG16" i="6"/>
  <c r="Z29" i="4"/>
  <c r="BF4" i="4"/>
  <c r="BF5" i="4"/>
  <c r="BF6" i="4"/>
  <c r="BF7" i="4"/>
  <c r="BF8"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E36" i="4"/>
  <c r="BF37" i="4"/>
  <c r="BF38" i="4"/>
  <c r="BF39" i="4"/>
  <c r="BF40" i="4"/>
  <c r="BF41" i="4"/>
  <c r="BF42" i="4"/>
  <c r="BF43" i="4"/>
  <c r="BF44" i="4"/>
  <c r="BF45" i="4"/>
  <c r="BF46" i="4"/>
  <c r="BF47" i="4"/>
  <c r="BF48" i="4"/>
  <c r="BF49" i="4"/>
  <c r="BF50" i="4"/>
  <c r="BF51" i="4"/>
  <c r="BF52" i="4"/>
  <c r="BF53" i="4"/>
  <c r="BF54" i="4"/>
  <c r="BF55" i="4"/>
  <c r="BF56" i="4"/>
  <c r="BF57" i="4"/>
  <c r="BF58" i="4"/>
  <c r="BF59" i="4"/>
  <c r="BF60" i="4"/>
  <c r="BF61" i="4"/>
  <c r="BF62" i="4"/>
  <c r="BF63" i="4"/>
  <c r="BF64" i="4"/>
  <c r="BF65" i="4"/>
  <c r="BF66" i="4"/>
  <c r="BF67" i="4"/>
  <c r="BF68" i="4"/>
  <c r="BF69" i="4"/>
  <c r="BF70" i="4"/>
  <c r="BF71" i="4"/>
  <c r="BF72" i="4"/>
  <c r="BF73" i="4"/>
  <c r="BF74" i="4"/>
  <c r="BF75" i="4"/>
  <c r="BF76" i="4"/>
  <c r="BF77" i="4"/>
  <c r="BF78" i="4"/>
  <c r="BF79" i="4"/>
  <c r="BF80" i="4"/>
  <c r="BF81" i="4"/>
  <c r="BF82" i="4"/>
  <c r="BF3" i="4"/>
  <c r="BC4" i="4"/>
  <c r="BC5" i="4"/>
  <c r="BC6" i="4"/>
  <c r="BC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B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C63" i="4"/>
  <c r="BC64" i="4"/>
  <c r="BC65" i="4"/>
  <c r="BC66" i="4"/>
  <c r="BC67" i="4"/>
  <c r="BC68" i="4"/>
  <c r="BC69" i="4"/>
  <c r="BC70" i="4"/>
  <c r="BC71" i="4"/>
  <c r="BC72" i="4"/>
  <c r="BC73" i="4"/>
  <c r="BC74" i="4"/>
  <c r="BC75" i="4"/>
  <c r="BC76" i="4"/>
  <c r="BC77" i="4"/>
  <c r="BC78" i="4"/>
  <c r="BC79" i="4"/>
  <c r="BC80" i="4"/>
  <c r="BC81" i="4"/>
  <c r="BC82" i="4"/>
  <c r="BC3" i="4"/>
  <c r="BG17" i="6" l="1"/>
  <c r="BF18" i="6"/>
  <c r="BG18" i="6" l="1"/>
  <c r="BF19" i="6"/>
  <c r="BF20" i="6" l="1"/>
  <c r="BG19" i="6"/>
  <c r="E9" i="4"/>
  <c r="AF45" i="4"/>
  <c r="AF46" i="4"/>
  <c r="BF21" i="6" l="1"/>
  <c r="BG20" i="6"/>
  <c r="X34" i="4"/>
  <c r="AH36" i="4"/>
  <c r="M10" i="4"/>
  <c r="M9" i="4"/>
  <c r="BG21" i="6" l="1"/>
  <c r="BF22" i="6"/>
  <c r="D15" i="4"/>
  <c r="D16" i="4"/>
  <c r="D17" i="4"/>
  <c r="BB14" i="4"/>
  <c r="AY9" i="4" s="1"/>
  <c r="BB13" i="4"/>
  <c r="AF42" i="4"/>
  <c r="AY15" i="4" s="1"/>
  <c r="AF41" i="4"/>
  <c r="AY14" i="4" s="1"/>
  <c r="AF40" i="4"/>
  <c r="AY13" i="4" s="1"/>
  <c r="BB21" i="4"/>
  <c r="BG22" i="6" l="1"/>
  <c r="BF23" i="6"/>
  <c r="AY6" i="4"/>
  <c r="AY10" i="4"/>
  <c r="AY7" i="4"/>
  <c r="AY11" i="4"/>
  <c r="AY8" i="4"/>
  <c r="BB3" i="4"/>
  <c r="AY12" i="4"/>
  <c r="AY5" i="4"/>
  <c r="BF24" i="6" l="1"/>
  <c r="BG23" i="6"/>
  <c r="BB3" i="5"/>
  <c r="AY3" i="5" s="1"/>
  <c r="AY4" i="5"/>
  <c r="BG24" i="6" l="1"/>
  <c r="BF25" i="6"/>
  <c r="AY2" i="5"/>
  <c r="BG25" i="6" l="1"/>
  <c r="BF26" i="6"/>
  <c r="AY4" i="4"/>
  <c r="AY3" i="4"/>
  <c r="BF27" i="6" l="1"/>
  <c r="BG26" i="6"/>
  <c r="AC15" i="4"/>
  <c r="AY2" i="4"/>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<sst xmlns="http://schemas.openxmlformats.org/spreadsheetml/2006/main" count="189" uniqueCount="125">
  <si>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</si>
  <si>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</si>
  <si>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</si>
  <si>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</si>
  <si>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</si>
  <si>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</si>
  <si>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</si>
  <si>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</si>
  <si>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</si>
  <si>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</si>
  <si>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</si>
  <si>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</si>
  <si>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</si>
  <si>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</si>
  <si>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</si>
  <si>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</si>
  <si>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</si>
  <si>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</si>
  <si>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</si>
  <si>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</si>
  <si>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</si>
  <si>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</si>
  <si>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</si>
  <si>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</si>
  <si>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</si>
  <si>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</si>
  <si>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</si>
  <si>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</si>
  <si>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</si>
  <si>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</si>
  <si>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</si>
  <si>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</si>
  <si>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</si>
  <si>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</si>
  <si>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</si>
  <si>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</si>
  <si>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</si>
  <si>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</si>
  <si>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</si>
  <si>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</si>
  <si>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</si>
  <si>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</si>
  <si>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</si>
  <si>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</si>
  <si>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</si>
  <si>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</si>
  <si>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</si>
  <si>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</si>
  <si>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</si>
  <si>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</si>
  <si>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</si>
  <si>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</si>
  <si>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</si>
  <si>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</si>
  <si>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</si>
  <si>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</si>
  <si>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</si>
  <si>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</si>
  <si>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</si>
  <si>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</si>
  <si>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</si>
  <si>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</si>
  <si>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</si>
  <si>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</si>
  <si>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</si>
  <si>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</si>
  <si>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</si>
  <si>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</si>
  <si>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</si>
  <si>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</si>
  <si>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</si>
  <si>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</si>
  <si>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</si>
  <si>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</si>
  <si>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</si>
  <si>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</si>
  <si>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</si>
  <si>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</si>
  <si>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</si>
  <si>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</si>
  <si>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</si>
  <si>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</si>
  <si>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</si>
  <si>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</si>
  <si>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</si>
  <si>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</si>
  <si>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</si>
  <si>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</si>
  <si>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</si>
  <si>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</si>
  <si>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</si>
  <si>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</si>
  <si>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</si>
  <si>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</si>
  <si>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</si>
  <si>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</si>
  <si>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</si>
  <si>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</si>
  <si>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</si>
  <si>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Istituto "ITSCT Liceo Gramsci" - Via RiccobonI, 14 - Padova</t>
  </si>
  <si>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</si>
  <si>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</si>
  <si>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</si>
  <si>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</si>
  <si>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</si>
  <si>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</si>
  <si>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</si>
  <si>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</si>
  <si>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</si>
  <si>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</si>
  <si>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</si>
  <si>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</si>
  <si>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</si>
  <si>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</si>
  <si>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</si>
  <si>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</si>
  <si>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</si>
  <si>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</si>
  <si>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</si>
  <si>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</si>
  <si>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</si>
  <si>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</si>
  <si>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STAGIONE 2025-26</t>
  </si>
  <si>
    <t>PRE SEASON</t>
  </si>
  <si>
    <t>e copia a arbitriuisp.padova@libero.it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</si>
</sst>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quot;\ * #,##0.00_-;\-&quot;€&quot;\ * #,##0.00_-;_-&quot;€&quot;\ * &quot;-&quot;??_-;_-@_-"/>
    <numFmt numFmtId="166" formatCode="h:mm;@"/>
  </numFmts>
  <fonts count="113">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i/>
      <sz val="11"/>
      <color theme="1"/>
      <name val="Calibri New"/>
    </font>
    <font>
      <i/>
      <sz val="11"/>
      <color theme="1"/>
      <name val="Calibri New "/>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46">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04">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8" fillId="2" borderId="0" xfId="0" applyFont="1" applyFill="1" applyBorder="1" applyAlignment="1" applyProtection="1">
      <alignment horizontal="left" vertical="center"/>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0" xfId="0" applyFont="1" applyFill="1" applyBorder="1" applyAlignment="1" applyProtection="1">
      <alignment horizontal="right" indent="1"/>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5" fillId="14" borderId="57" xfId="0" applyFont="1" applyFill="1" applyBorder="1" applyAlignment="1" applyProtection="1">
      <alignment horizontal="right" indent="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0" fontId="66" fillId="2" borderId="0" xfId="0" applyFont="1" applyFill="1" applyBorder="1" applyAlignment="1" applyProtection="1">
      <alignment horizontal="left" vertical="center"/>
      <protection hidden="1"/>
    </xf>
    <xf numFmtId="0" fontId="66" fillId="2" borderId="0" xfId="0" applyFont="1" applyFill="1" applyBorder="1" applyAlignment="1" applyProtection="1">
      <alignment horizontal="left"/>
      <protection hidden="1"/>
    </xf>
    <xf numFmtId="0" fontId="8" fillId="2" borderId="0" xfId="0" applyFont="1" applyFill="1" applyBorder="1" applyAlignment="1" applyProtection="1">
      <alignment horizontal="center" vertical="center"/>
      <protection hidden="1"/>
    </xf>
    <xf numFmtId="164" fontId="75" fillId="2" borderId="0" xfId="1" quotePrefix="1" applyFont="1" applyFill="1" applyBorder="1" applyAlignment="1" applyProtection="1">
      <alignment horizontal="left" vertical="top" wrapText="1"/>
      <protection hidden="1"/>
    </xf>
    <xf numFmtId="0" fontId="0" fillId="2" borderId="0" xfId="0" applyFill="1" applyAlignment="1" applyProtection="1">
      <alignment horizontal="left" vertical="top"/>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49" fontId="72" fillId="2" borderId="0" xfId="0" applyNumberFormat="1" applyFont="1" applyFill="1" applyBorder="1" applyAlignment="1" applyProtection="1">
      <alignment horizontal="center" vertical="center"/>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26" fillId="5" borderId="27" xfId="0"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25" fillId="2" borderId="0" xfId="0" applyFont="1" applyFill="1" applyAlignment="1">
      <alignment horizontal="left" vertical="top"/>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103" xfId="0" applyFont="1" applyFill="1" applyBorder="1" applyAlignment="1" applyProtection="1">
      <alignment horizontal="left"/>
      <protection hidden="1"/>
    </xf>
    <xf numFmtId="0" fontId="31" fillId="2" borderId="91"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40" fillId="5" borderId="16"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21" fillId="2" borderId="1"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31" fillId="2" borderId="115"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31" fillId="2" borderId="103" xfId="0" quotePrefix="1" applyFont="1" applyFill="1" applyBorder="1" applyAlignment="1" applyProtection="1">
      <alignment horizontal="left" indent="1"/>
      <protection hidden="1"/>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49"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0" fontId="53" fillId="13" borderId="0" xfId="0" applyFont="1" applyFill="1" applyBorder="1" applyAlignment="1" applyProtection="1">
      <alignment horizont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14" fontId="0" fillId="2" borderId="61" xfId="0" applyNumberFormat="1" applyFill="1" applyBorder="1" applyAlignment="1" applyProtection="1">
      <alignment horizontal="center"/>
      <protection hidden="1"/>
    </xf>
    <xf numFmtId="2" fontId="83" fillId="2" borderId="0" xfId="0" applyNumberFormat="1" applyFont="1" applyFill="1" applyAlignment="1" applyProtection="1">
      <alignment horizontal="center" vertical="top" wrapText="1"/>
      <protection hidden="1"/>
    </xf>
    <xf numFmtId="49" fontId="72" fillId="2" borderId="0" xfId="0" applyNumberFormat="1" applyFont="1" applyFill="1" applyBorder="1" applyAlignment="1" applyProtection="1">
      <alignment horizontal="center" vertical="center"/>
      <protection hidden="1"/>
    </xf>
    <xf numFmtId="49"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8" fillId="2" borderId="0" xfId="0" applyFont="1" applyFill="1" applyBorder="1" applyAlignment="1" applyProtection="1">
      <alignment horizontal="center" vertical="center"/>
      <protection hidden="1"/>
    </xf>
    <xf numFmtId="164" fontId="72" fillId="2" borderId="0" xfId="1" quotePrefix="1" applyFont="1" applyFill="1" applyBorder="1" applyAlignment="1" applyProtection="1">
      <alignment horizontal="left" vertical="top" wrapText="1"/>
      <protection hidden="1"/>
    </xf>
    <xf numFmtId="0" fontId="0" fillId="2" borderId="0" xfId="0" applyFill="1" applyAlignment="1" applyProtection="1">
      <alignment horizontal="left" vertical="top"/>
      <protection hidden="1"/>
    </xf>
    <xf numFmtId="0" fontId="112" fillId="0" borderId="0" xfId="0" applyFont="1" applyFill="1"/>
    <xf numFmtId="0" fontId="66" fillId="2" borderId="0" xfId="0" applyFont="1" applyFill="1" applyBorder="1" applyAlignment="1" applyProtection="1">
      <alignment horizontal="left" vertical="center"/>
      <protection hidden="1"/>
    </xf>
    <xf numFmtId="0" fontId="111" fillId="0" borderId="0" xfId="0" applyFont="1" applyFill="1" applyAlignment="1">
      <alignment horizontal="left"/>
    </xf>
    <xf numFmtId="0" fontId="66" fillId="2" borderId="0" xfId="0" applyFont="1" applyFill="1" applyBorder="1" applyAlignment="1" applyProtection="1">
      <alignment horizontal="left"/>
      <protection hidden="1"/>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14" fontId="94" fillId="20" borderId="54" xfId="2" applyNumberFormat="1" applyFont="1" applyFill="1" applyBorder="1" applyAlignment="1" applyProtection="1">
      <alignment horizontal="center" vertical="center"/>
      <protection locked="0"/>
    </xf>
    <xf numFmtId="0" fontId="81" fillId="2" borderId="0" xfId="0" applyFont="1" applyFill="1" applyAlignment="1" applyProtection="1">
      <alignment horizontal="left"/>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cellXfs>
  <cellStyles count="5">
    <cellStyle name="Collegamento ipertestuale" xfId="3" builtinId="8"/>
    <cellStyle name="Migliaia" xfId="1" builtinId="3"/>
    <cellStyle name="Migliaia 2" xfId="4" xr:uid="{5FE0214B-ABF1-4391-B18D-7E6115C04B31}"/>
    <cellStyle name="Normale" xfId="0" builtinId="0"/>
    <cellStyle name="Valuta" xfId="2" builtinId="4"/>
  </cellStyles>
  <dxfs count="51">
    <dxf>
      <fill>
        <patternFill patternType="lightTrellis"/>
      </fill>
    </dxf>
    <dxf>
      <fill>
        <patternFill patternType="gray125"/>
      </fill>
    </dxf>
    <dxf>
      <fill>
        <patternFill patternType="lightTrellis"/>
      </fill>
    </dxf>
    <dxf>
      <fill>
        <patternFill patternType="gray125"/>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border>
        <left style="thin">
          <color auto="1"/>
        </left>
        <right style="thin">
          <color theme="0"/>
        </right>
        <top style="thin">
          <color auto="1"/>
        </top>
        <bottom style="thin">
          <color theme="0"/>
        </bottom>
        <vertical/>
        <horizontal/>
      </border>
    </dxf>
    <dxf>
      <fill>
        <patternFill>
          <bgColor theme="8" tint="0.79998168889431442"/>
        </patternFill>
      </fill>
      <border>
        <left style="thin">
          <color auto="1"/>
        </left>
        <right style="thin">
          <color theme="0"/>
        </right>
        <top style="thin">
          <color auto="1"/>
        </top>
        <bottom style="thin">
          <color theme="0"/>
        </bottom>
        <vertical/>
        <horizontal/>
      </border>
    </dxf>
    <dxf>
      <font>
        <color theme="0"/>
      </font>
    </dxf>
    <dxf>
      <border>
        <bottom style="hair">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9773A"/>
      <color rgb="FF008000"/>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checked="Checked"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BB$16" lockText="1" noThreeD="1"/>
</file>

<file path=xl/ctrlProps/ctrlProp85.xml><?xml version="1.0" encoding="utf-8"?>
<formControlPr xmlns="http://schemas.microsoft.com/office/spreadsheetml/2009/9/main" objectType="CheckBox" fmlaLink="$BB$18" lockText="1" noThreeD="1"/>
</file>

<file path=xl/ctrlProps/ctrlProp86.xml><?xml version="1.0" encoding="utf-8"?>
<formControlPr xmlns="http://schemas.microsoft.com/office/spreadsheetml/2009/9/main" objectType="Radio" checked="Checked" firstButton="1" fmlaLink="$AZ$3" lockText="1" noThreeD="1"/>
</file>

<file path=xl/ctrlProps/ctrlProp87.xml><?xml version="1.0" encoding="utf-8"?>
<formControlPr xmlns="http://schemas.microsoft.com/office/spreadsheetml/2009/9/main" objectType="CheckBox" fmlaLink="$BB$17" lockText="1" noThreeD="1"/>
</file>

<file path=xl/ctrlProps/ctrlProp8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19</xdr:col>
      <xdr:colOff>114300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219076</xdr:colOff>
      <xdr:row>0</xdr:row>
      <xdr:rowOff>133350</xdr:rowOff>
    </xdr:from>
    <xdr:to>
      <xdr:col>29</xdr:col>
      <xdr:colOff>121064</xdr:colOff>
      <xdr:row>7</xdr:row>
      <xdr:rowOff>69444</xdr:rowOff>
    </xdr:to>
    <xdr:pic>
      <xdr:nvPicPr>
        <xdr:cNvPr id="4" name="Immagin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5976" y="133350"/>
          <a:ext cx="1273588" cy="144104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2.vml"/><Relationship Id="rId7" Type="http://schemas.openxmlformats.org/officeDocument/2006/relationships/ctrlProp" Target="../ctrlProps/ctrlProp8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1CB4C-D032-4065-BAD0-DFFF0B9EE308}">
  <sheetPr codeName="Foglio1"/>
  <dimension ref="A1:EB348"/>
  <sheetViews>
    <sheetView showGridLines="0" tabSelected="1" zoomScale="106" zoomScaleNormal="106" workbookViewId="0">
      <selection activeCell="A15" sqref="A15"/>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339" t="s">
        <v>91</v>
      </c>
      <c r="B1" s="339"/>
      <c r="C1" s="339"/>
      <c r="D1" s="339"/>
      <c r="E1" s="339"/>
      <c r="F1" s="339"/>
      <c r="G1" s="339"/>
      <c r="H1" s="339"/>
      <c r="I1" s="339"/>
      <c r="J1" s="334"/>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3"/>
      <c r="BH1" s="10"/>
      <c r="BI1" s="10"/>
      <c r="BJ1" s="10"/>
      <c r="BK1" s="10"/>
      <c r="BL1" s="10"/>
      <c r="BM1" s="10"/>
      <c r="BN1" s="10"/>
      <c r="BO1" s="10"/>
      <c r="BP1" s="10"/>
      <c r="BQ1" s="10"/>
      <c r="BR1" s="10"/>
      <c r="BS1" s="10"/>
      <c r="BT1" s="10"/>
      <c r="BU1" s="10"/>
      <c r="BV1" s="10"/>
      <c r="BW1" s="10"/>
      <c r="BX1" s="10"/>
      <c r="BY1" s="10"/>
      <c r="BZ1" s="10"/>
      <c r="CA1" s="10"/>
      <c r="CB1" s="10"/>
      <c r="CD1" s="331"/>
      <c r="CE1" s="331"/>
      <c r="CF1" s="331"/>
      <c r="CG1" s="331"/>
    </row>
    <row r="2" spans="1:85" ht="17.25" customHeight="1">
      <c r="A2" s="339"/>
      <c r="B2" s="339"/>
      <c r="C2" s="339"/>
      <c r="D2" s="339"/>
      <c r="E2" s="339"/>
      <c r="F2" s="339"/>
      <c r="G2" s="339"/>
      <c r="H2" s="339"/>
      <c r="I2" s="339"/>
      <c r="J2" s="334"/>
      <c r="K2" s="7"/>
      <c r="L2" s="259"/>
      <c r="M2" s="259"/>
      <c r="N2" s="259"/>
      <c r="O2" s="259"/>
      <c r="P2" s="259"/>
      <c r="Q2" s="259"/>
      <c r="R2" s="259"/>
      <c r="S2" s="259"/>
      <c r="T2" s="259"/>
      <c r="U2" s="259"/>
      <c r="V2" s="259"/>
      <c r="W2" s="259"/>
      <c r="X2" s="259"/>
      <c r="Y2" s="259"/>
      <c r="Z2" s="27"/>
      <c r="AA2" s="28"/>
      <c r="AB2" s="28"/>
      <c r="AC2" s="28"/>
      <c r="AD2" s="28"/>
      <c r="AE2" s="28"/>
      <c r="AF2" s="28"/>
      <c r="AG2" s="28"/>
      <c r="AH2" s="219"/>
      <c r="AI2" s="219"/>
      <c r="AJ2" s="219"/>
      <c r="AK2" s="219"/>
      <c r="AL2" s="219"/>
      <c r="AM2" s="219"/>
      <c r="AN2" s="219"/>
      <c r="AO2" s="219"/>
      <c r="AP2" s="219"/>
      <c r="AQ2" s="219"/>
      <c r="AR2" s="219"/>
      <c r="AS2" s="219"/>
      <c r="AT2" s="219"/>
      <c r="AU2" s="219"/>
      <c r="AV2" s="219"/>
      <c r="AW2" s="219"/>
      <c r="AX2" s="219"/>
      <c r="AY2" s="470"/>
      <c r="AZ2" s="470"/>
      <c r="BA2" s="470"/>
      <c r="BB2" s="470"/>
      <c r="BC2" s="27"/>
      <c r="BD2" s="27"/>
      <c r="BE2" s="333"/>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331"/>
      <c r="CE2" s="331"/>
      <c r="CF2" s="331"/>
      <c r="CG2" s="331"/>
    </row>
    <row r="3" spans="1:85" ht="17.100000000000001" customHeight="1">
      <c r="A3" s="339"/>
      <c r="B3" s="339"/>
      <c r="C3" s="339"/>
      <c r="D3" s="339"/>
      <c r="E3" s="339"/>
      <c r="F3" s="339"/>
      <c r="G3" s="339"/>
      <c r="H3" s="339"/>
      <c r="I3" s="339"/>
      <c r="J3" s="334"/>
      <c r="K3" s="7"/>
      <c r="L3" s="16"/>
      <c r="M3" s="12"/>
      <c r="N3" s="12"/>
      <c r="O3" s="12"/>
      <c r="P3" s="12"/>
      <c r="Q3" s="12"/>
      <c r="R3" s="12"/>
      <c r="S3" s="12"/>
      <c r="T3" s="12"/>
      <c r="U3" s="12"/>
      <c r="V3" s="12"/>
      <c r="W3" s="12"/>
      <c r="X3" s="465"/>
      <c r="Y3" s="465"/>
      <c r="Z3" s="465"/>
      <c r="AA3" s="465"/>
      <c r="AB3" s="465"/>
      <c r="AC3" s="465"/>
      <c r="AD3" s="465"/>
      <c r="AE3" s="465"/>
      <c r="AF3" s="465"/>
      <c r="AG3" s="465"/>
      <c r="AH3" s="465"/>
      <c r="AI3" s="465"/>
      <c r="AJ3" s="465"/>
      <c r="AK3" s="465"/>
      <c r="AL3" s="465"/>
      <c r="AM3" s="256"/>
      <c r="AN3" s="256"/>
      <c r="AO3" s="255"/>
      <c r="AP3" s="255"/>
      <c r="AQ3" s="255"/>
      <c r="AR3" s="255"/>
      <c r="AS3" s="255"/>
      <c r="AT3" s="255"/>
      <c r="AU3" s="255"/>
      <c r="AV3" s="255"/>
      <c r="AW3" s="255"/>
      <c r="AX3" s="255"/>
      <c r="AY3" s="255"/>
      <c r="AZ3" s="255"/>
      <c r="BA3" s="255"/>
      <c r="BB3" s="255"/>
      <c r="BC3" s="38"/>
      <c r="BD3" s="38"/>
      <c r="BE3" s="333"/>
      <c r="BF3" s="54" t="e">
        <f>INDEX(#REF!,MATCH(AI16,#REF!,0))</f>
        <v>#REF!</v>
      </c>
      <c r="BG3" s="57" t="str">
        <f>IFERROR(UPPER(VLOOKUP(BF3,#REF!,2,0)),BJ3)</f>
        <v>NUMERO GARA INESISTENTE</v>
      </c>
      <c r="BI3" s="71">
        <v>2</v>
      </c>
      <c r="BJ3" s="38" t="s">
        <v>41</v>
      </c>
      <c r="BK3" s="29"/>
      <c r="BL3" s="29">
        <f>D14</f>
        <v>0</v>
      </c>
      <c r="BM3" s="36" t="b">
        <f>IFERROR(VLOOKUP(BL3,#REF!,1,0),FALSE)</f>
        <v>0</v>
      </c>
      <c r="BN3" s="39"/>
      <c r="BO3" s="39"/>
      <c r="BP3" s="39"/>
      <c r="BQ3" s="39"/>
      <c r="BR3" s="39"/>
      <c r="BS3" s="39"/>
      <c r="BT3" s="39"/>
      <c r="BU3" s="39"/>
      <c r="BV3" s="39"/>
      <c r="BW3" s="39"/>
      <c r="BX3" s="38"/>
      <c r="BY3" s="39"/>
      <c r="BZ3" s="39"/>
      <c r="CA3" s="39"/>
      <c r="CB3" s="39"/>
      <c r="CD3" s="331"/>
      <c r="CE3" s="331"/>
      <c r="CF3" s="331"/>
      <c r="CG3" s="331"/>
    </row>
    <row r="4" spans="1:85" ht="15.75" customHeight="1">
      <c r="A4" s="213"/>
      <c r="B4" s="248"/>
      <c r="C4" s="248"/>
      <c r="D4" s="248"/>
      <c r="E4" s="248"/>
      <c r="F4" s="248"/>
      <c r="G4" s="248"/>
      <c r="H4" s="248"/>
      <c r="I4" s="248"/>
      <c r="J4" s="334"/>
      <c r="K4" s="7"/>
      <c r="L4" s="17"/>
      <c r="M4" s="12"/>
      <c r="N4" s="12"/>
      <c r="O4" s="12"/>
      <c r="P4" s="12"/>
      <c r="Q4" s="12"/>
      <c r="R4" s="12"/>
      <c r="S4" s="12"/>
      <c r="T4" s="12"/>
      <c r="U4" s="12"/>
      <c r="V4" s="12"/>
      <c r="W4" s="12"/>
      <c r="X4" s="256"/>
      <c r="Y4" s="256"/>
      <c r="Z4" s="465"/>
      <c r="AA4" s="465"/>
      <c r="AB4" s="465"/>
      <c r="AC4" s="465"/>
      <c r="AD4" s="465"/>
      <c r="AE4" s="465"/>
      <c r="AF4" s="465"/>
      <c r="AG4" s="465"/>
      <c r="AH4" s="465"/>
      <c r="AI4" s="465"/>
      <c r="AJ4" s="465"/>
      <c r="AK4" s="465"/>
      <c r="AL4" s="256"/>
      <c r="AM4" s="256"/>
      <c r="AN4" s="256"/>
      <c r="AO4" s="255"/>
      <c r="AP4" s="255"/>
      <c r="AQ4" s="466"/>
      <c r="AR4" s="466"/>
      <c r="AS4" s="466"/>
      <c r="AT4" s="466"/>
      <c r="AU4" s="466"/>
      <c r="AV4" s="466"/>
      <c r="AW4" s="466"/>
      <c r="AX4" s="466"/>
      <c r="AY4" s="466"/>
      <c r="AZ4" s="466"/>
      <c r="BA4" s="466"/>
      <c r="BB4" s="466"/>
      <c r="BC4" s="38"/>
      <c r="BD4" s="38"/>
      <c r="BE4" s="333"/>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331"/>
      <c r="CE4" s="331"/>
      <c r="CF4" s="331"/>
      <c r="CG4" s="331"/>
    </row>
    <row r="5" spans="1:85" ht="17.100000000000001" customHeight="1">
      <c r="A5" s="51"/>
      <c r="B5" s="248"/>
      <c r="C5" s="248"/>
      <c r="D5" s="248"/>
      <c r="E5" s="248"/>
      <c r="F5" s="248"/>
      <c r="G5" s="248"/>
      <c r="H5" s="248"/>
      <c r="I5" s="248"/>
      <c r="J5" s="334"/>
      <c r="K5" s="242"/>
      <c r="L5" s="18"/>
      <c r="M5" s="214"/>
      <c r="N5" s="111"/>
      <c r="O5" s="111"/>
      <c r="P5" s="111"/>
      <c r="Q5" s="111"/>
      <c r="R5" s="111"/>
      <c r="S5" s="111"/>
      <c r="T5" s="111"/>
      <c r="U5" s="304" t="s">
        <v>121</v>
      </c>
      <c r="V5" s="304"/>
      <c r="W5" s="304"/>
      <c r="X5" s="256"/>
      <c r="Y5" s="256"/>
      <c r="Z5" s="465"/>
      <c r="AA5" s="465"/>
      <c r="AB5" s="465"/>
      <c r="AC5" s="465"/>
      <c r="AD5" s="465"/>
      <c r="AE5" s="465"/>
      <c r="AF5" s="465"/>
      <c r="AG5" s="465"/>
      <c r="AH5" s="465"/>
      <c r="AI5" s="465"/>
      <c r="AJ5" s="465"/>
      <c r="AK5" s="256"/>
      <c r="AL5" s="256"/>
      <c r="AM5" s="256"/>
      <c r="AN5" s="256"/>
      <c r="AO5" s="255"/>
      <c r="AP5" s="255"/>
      <c r="AQ5" s="467"/>
      <c r="AR5" s="467"/>
      <c r="AS5" s="467"/>
      <c r="AT5" s="467"/>
      <c r="AU5" s="467"/>
      <c r="AV5" s="467"/>
      <c r="AW5" s="467"/>
      <c r="AX5" s="467"/>
      <c r="AY5" s="467"/>
      <c r="AZ5" s="467"/>
      <c r="BA5" s="467"/>
      <c r="BB5" s="467"/>
      <c r="BC5" s="38"/>
      <c r="BD5" s="38"/>
      <c r="BE5" s="333"/>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331"/>
      <c r="CE5" s="331"/>
      <c r="CF5" s="331"/>
      <c r="CG5" s="331"/>
    </row>
    <row r="6" spans="1:85" ht="8.25" customHeight="1">
      <c r="A6" s="51"/>
      <c r="B6" s="248"/>
      <c r="C6" s="248"/>
      <c r="D6" s="248"/>
      <c r="E6" s="248"/>
      <c r="F6" s="248"/>
      <c r="G6" s="248"/>
      <c r="H6" s="248"/>
      <c r="I6" s="248"/>
      <c r="J6" s="334"/>
      <c r="K6" s="242"/>
      <c r="L6" s="18"/>
      <c r="M6" s="111"/>
      <c r="N6" s="111"/>
      <c r="O6" s="111"/>
      <c r="P6" s="111"/>
      <c r="Q6" s="111"/>
      <c r="R6" s="111"/>
      <c r="S6" s="111"/>
      <c r="T6" s="111"/>
      <c r="U6" s="304"/>
      <c r="V6" s="304"/>
      <c r="W6" s="304"/>
      <c r="X6" s="256"/>
      <c r="Y6" s="256"/>
      <c r="Z6" s="256"/>
      <c r="AA6" s="256"/>
      <c r="AB6" s="256"/>
      <c r="AC6" s="256"/>
      <c r="AD6" s="256"/>
      <c r="AE6" s="256"/>
      <c r="AF6" s="256"/>
      <c r="AG6" s="256"/>
      <c r="AH6" s="256"/>
      <c r="AI6" s="256"/>
      <c r="AJ6" s="256"/>
      <c r="AK6" s="256"/>
      <c r="AL6" s="256"/>
      <c r="AM6" s="256"/>
      <c r="AN6" s="256"/>
      <c r="AO6" s="255"/>
      <c r="AP6" s="255"/>
      <c r="AQ6" s="255"/>
      <c r="AR6" s="255"/>
      <c r="AS6" s="255"/>
      <c r="AT6" s="255"/>
      <c r="AU6" s="255"/>
      <c r="AV6" s="255"/>
      <c r="AW6" s="255"/>
      <c r="AX6" s="255"/>
      <c r="AY6" s="255"/>
      <c r="AZ6" s="255"/>
      <c r="BA6" s="255"/>
      <c r="BB6" s="255"/>
      <c r="BC6" s="38"/>
      <c r="BD6" s="38"/>
      <c r="BE6" s="333"/>
      <c r="BF6" s="54"/>
      <c r="BG6" s="57"/>
      <c r="BH6" s="30"/>
      <c r="BI6" s="80"/>
      <c r="BJ6" s="86"/>
      <c r="BK6" s="40"/>
      <c r="BL6" s="24"/>
      <c r="BM6" s="36"/>
      <c r="BN6" s="39"/>
      <c r="BO6" s="39"/>
      <c r="BP6" s="39"/>
      <c r="BQ6" s="39"/>
      <c r="BR6" s="39"/>
      <c r="BS6" s="39"/>
      <c r="BT6" s="39"/>
      <c r="BU6" s="39"/>
      <c r="BV6" s="39"/>
      <c r="BW6" s="39"/>
      <c r="BX6" s="38"/>
      <c r="BY6" s="39"/>
      <c r="BZ6" s="39"/>
      <c r="CA6" s="39"/>
      <c r="CB6" s="39"/>
      <c r="CD6" s="331"/>
      <c r="CE6" s="331"/>
      <c r="CF6" s="331"/>
      <c r="CG6" s="331"/>
    </row>
    <row r="7" spans="1:85" ht="17.100000000000001" customHeight="1">
      <c r="A7" s="51"/>
      <c r="B7" s="248"/>
      <c r="C7" s="248"/>
      <c r="D7" s="248"/>
      <c r="E7" s="248"/>
      <c r="F7" s="248"/>
      <c r="G7" s="248"/>
      <c r="H7" s="248"/>
      <c r="I7" s="248"/>
      <c r="J7" s="334"/>
      <c r="K7" s="242"/>
      <c r="L7" s="18"/>
      <c r="M7" s="218"/>
      <c r="N7" s="218"/>
      <c r="O7" s="218"/>
      <c r="P7" s="218"/>
      <c r="Q7" s="218"/>
      <c r="R7" s="218"/>
      <c r="S7" s="218"/>
      <c r="T7" s="218"/>
      <c r="U7" s="304"/>
      <c r="V7" s="304"/>
      <c r="W7" s="304"/>
      <c r="X7" s="256"/>
      <c r="Y7" s="256"/>
      <c r="Z7" s="256"/>
      <c r="AA7" s="256"/>
      <c r="AB7" s="256"/>
      <c r="AC7" s="256"/>
      <c r="AD7" s="256"/>
      <c r="AE7" s="256"/>
      <c r="AF7" s="256"/>
      <c r="AG7" s="256"/>
      <c r="AH7" s="256"/>
      <c r="AI7" s="256"/>
      <c r="AJ7" s="256"/>
      <c r="AK7" s="256"/>
      <c r="AL7" s="256"/>
      <c r="AM7" s="256"/>
      <c r="AN7" s="256"/>
      <c r="AO7" s="255"/>
      <c r="AP7" s="255"/>
      <c r="AQ7" s="255"/>
      <c r="AR7" s="255"/>
      <c r="AS7" s="255"/>
      <c r="AT7" s="255"/>
      <c r="AU7" s="255"/>
      <c r="AV7" s="255"/>
      <c r="AW7" s="255"/>
      <c r="AX7" s="255"/>
      <c r="AY7" s="255"/>
      <c r="AZ7" s="255"/>
      <c r="BA7" s="255"/>
      <c r="BB7" s="255"/>
      <c r="BC7" s="38"/>
      <c r="BD7" s="38"/>
      <c r="BE7" s="333"/>
      <c r="BF7" s="54"/>
      <c r="BG7" s="57"/>
      <c r="BI7" s="80"/>
      <c r="BJ7" s="86"/>
      <c r="BK7" s="40"/>
      <c r="BL7" s="24"/>
      <c r="BM7" s="36"/>
      <c r="BN7" s="39"/>
      <c r="BO7" s="39"/>
      <c r="BP7" s="39"/>
      <c r="BQ7" s="39"/>
      <c r="BR7" s="39"/>
      <c r="BS7" s="39"/>
      <c r="BT7" s="39"/>
      <c r="BU7" s="39"/>
      <c r="BV7" s="39"/>
      <c r="BW7" s="39"/>
      <c r="BX7" s="38"/>
      <c r="BY7" s="39"/>
      <c r="BZ7" s="39"/>
      <c r="CA7" s="39"/>
      <c r="CB7" s="39"/>
      <c r="CD7" s="331"/>
      <c r="CE7" s="331"/>
      <c r="CF7" s="331"/>
      <c r="CG7" s="331"/>
    </row>
    <row r="8" spans="1:85" ht="22.5" customHeight="1">
      <c r="A8" s="51"/>
      <c r="B8" s="248"/>
      <c r="C8" s="248"/>
      <c r="D8" s="248"/>
      <c r="E8" s="248"/>
      <c r="F8" s="362" t="str">
        <f>IF(F16="","",IF(B17=M16,"Sei la squadra ospitante, ricorda la stampa del SOCUISP",""))</f>
        <v/>
      </c>
      <c r="G8" s="362"/>
      <c r="H8" s="362"/>
      <c r="I8" s="362"/>
      <c r="J8" s="334"/>
      <c r="K8" s="242"/>
      <c r="L8" s="18"/>
      <c r="M8" s="241"/>
      <c r="N8" s="241"/>
      <c r="O8" s="241"/>
      <c r="P8" s="241"/>
      <c r="Q8" s="241"/>
      <c r="R8" s="241"/>
      <c r="S8" s="241"/>
      <c r="T8" s="241"/>
      <c r="U8" s="304"/>
      <c r="V8" s="304"/>
      <c r="W8" s="304"/>
      <c r="X8" s="304"/>
      <c r="Y8" s="371" t="s">
        <v>122</v>
      </c>
      <c r="Z8" s="372"/>
      <c r="AA8" s="372"/>
      <c r="AB8" s="372"/>
      <c r="AC8" s="372"/>
      <c r="AD8" s="372"/>
      <c r="AE8" s="372"/>
      <c r="AF8" s="372"/>
      <c r="AG8" s="372"/>
      <c r="AH8" s="372"/>
      <c r="AI8" s="372"/>
      <c r="AJ8" s="372"/>
      <c r="AK8" s="372"/>
      <c r="AL8" s="372"/>
      <c r="AM8" s="372"/>
      <c r="AN8" s="372"/>
      <c r="AO8" s="241"/>
      <c r="AP8" s="241"/>
      <c r="AQ8" s="241"/>
      <c r="AR8" s="241"/>
      <c r="AS8" s="241"/>
      <c r="AT8" s="241"/>
      <c r="AU8" s="241"/>
      <c r="AV8" s="241"/>
      <c r="AW8" s="379"/>
      <c r="AX8" s="379"/>
      <c r="AY8" s="379"/>
      <c r="AZ8" s="379"/>
      <c r="BA8" s="379"/>
      <c r="BB8" s="379"/>
      <c r="BC8" s="27"/>
      <c r="BD8" s="27"/>
      <c r="BE8" s="333"/>
      <c r="BI8" s="80"/>
      <c r="BJ8" s="86"/>
      <c r="BK8" s="40"/>
      <c r="BL8" s="24"/>
      <c r="BM8" s="36"/>
      <c r="BN8" s="39"/>
      <c r="BO8" s="39"/>
      <c r="BP8" s="39"/>
      <c r="BQ8" s="39"/>
      <c r="BR8" s="39"/>
      <c r="BS8" s="39"/>
      <c r="BT8" s="39"/>
      <c r="BU8" s="39"/>
      <c r="BV8" s="39"/>
      <c r="BW8" s="39"/>
      <c r="BX8" s="38"/>
      <c r="BY8" s="39"/>
      <c r="BZ8" s="39"/>
      <c r="CA8" s="39"/>
      <c r="CB8" s="39"/>
      <c r="CD8" s="331"/>
      <c r="CE8" s="331"/>
      <c r="CF8" s="331"/>
      <c r="CG8" s="331"/>
    </row>
    <row r="9" spans="1:85" ht="16.5" customHeight="1">
      <c r="A9" s="51"/>
      <c r="B9" s="248"/>
      <c r="C9" s="248"/>
      <c r="D9" s="248"/>
      <c r="E9" s="248"/>
      <c r="F9" s="362"/>
      <c r="G9" s="362"/>
      <c r="H9" s="362"/>
      <c r="I9" s="362"/>
      <c r="J9" s="334"/>
      <c r="K9" s="242"/>
      <c r="L9" s="37"/>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43"/>
      <c r="BD9" s="22"/>
      <c r="BE9" s="333"/>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331"/>
      <c r="CE9" s="331"/>
      <c r="CF9" s="331"/>
      <c r="CG9" s="331"/>
    </row>
    <row r="10" spans="1:85" ht="17.100000000000001" customHeight="1">
      <c r="A10" s="51"/>
      <c r="B10" s="248"/>
      <c r="C10" s="248"/>
      <c r="D10" s="248"/>
      <c r="E10" s="248"/>
      <c r="F10" s="362"/>
      <c r="G10" s="362"/>
      <c r="H10" s="362"/>
      <c r="I10" s="362"/>
      <c r="J10" s="334"/>
      <c r="K10" s="242"/>
      <c r="L10" s="19"/>
      <c r="M10" s="42" t="s">
        <v>18</v>
      </c>
      <c r="N10" s="12"/>
      <c r="O10" s="15"/>
      <c r="P10" s="15"/>
      <c r="Q10" s="12"/>
      <c r="R10" s="23"/>
      <c r="S10" s="23"/>
      <c r="T10" s="23"/>
      <c r="U10" s="23"/>
      <c r="V10" s="33"/>
      <c r="W10" s="23"/>
      <c r="X10" s="23"/>
      <c r="Y10" s="373"/>
      <c r="Z10" s="373"/>
      <c r="AA10" s="373"/>
      <c r="AB10" s="373"/>
      <c r="AC10" s="373"/>
      <c r="AD10" s="373"/>
      <c r="AE10" s="373"/>
      <c r="AF10" s="373"/>
      <c r="AG10" s="373"/>
      <c r="AH10" s="373"/>
      <c r="AI10" s="373"/>
      <c r="AJ10" s="373"/>
      <c r="AK10" s="373"/>
      <c r="AL10" s="373"/>
      <c r="AM10" s="373"/>
      <c r="AN10" s="373"/>
      <c r="AO10" s="373"/>
      <c r="AP10" s="373"/>
      <c r="AQ10" s="373"/>
      <c r="AR10" s="373"/>
      <c r="AS10" s="373"/>
      <c r="AT10" s="373"/>
      <c r="AU10" s="373"/>
      <c r="AV10" s="373"/>
      <c r="AW10" s="373"/>
      <c r="AX10" s="373"/>
      <c r="AY10" s="373"/>
      <c r="AZ10" s="373"/>
      <c r="BA10" s="373"/>
      <c r="BB10" s="373"/>
      <c r="BC10" s="41"/>
      <c r="BD10" s="41"/>
      <c r="BE10" s="333"/>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331"/>
      <c r="CE10" s="331"/>
      <c r="CF10" s="331"/>
      <c r="CG10" s="331"/>
    </row>
    <row r="11" spans="1:85" ht="17.100000000000001" customHeight="1">
      <c r="A11" s="51"/>
      <c r="B11" s="248"/>
      <c r="C11" s="248"/>
      <c r="D11" s="248"/>
      <c r="E11" s="248"/>
      <c r="F11" s="362"/>
      <c r="G11" s="362"/>
      <c r="H11" s="362"/>
      <c r="I11" s="362"/>
      <c r="J11" s="334"/>
      <c r="K11" s="242"/>
      <c r="L11" s="20"/>
      <c r="M11" s="42" t="s">
        <v>21</v>
      </c>
      <c r="N11" s="12"/>
      <c r="O11" s="12"/>
      <c r="P11" s="12"/>
      <c r="Q11" s="378"/>
      <c r="R11" s="378"/>
      <c r="S11" s="378"/>
      <c r="T11" s="378"/>
      <c r="U11" s="378"/>
      <c r="V11" s="378"/>
      <c r="W11" s="378"/>
      <c r="X11" s="378"/>
      <c r="Y11" s="378"/>
      <c r="Z11" s="378"/>
      <c r="AA11" s="378"/>
      <c r="AB11" s="378"/>
      <c r="AC11" s="378"/>
      <c r="AD11" s="28"/>
      <c r="AE11" s="28"/>
      <c r="AF11" s="28"/>
      <c r="AG11" s="363" t="s">
        <v>20</v>
      </c>
      <c r="AH11" s="363"/>
      <c r="AI11" s="363"/>
      <c r="AJ11" s="363"/>
      <c r="AK11" s="363"/>
      <c r="AL11" s="363"/>
      <c r="AM11" s="367"/>
      <c r="AN11" s="367"/>
      <c r="AO11" s="367"/>
      <c r="AP11" s="367"/>
      <c r="AQ11" s="367"/>
      <c r="AR11" s="367"/>
      <c r="AS11" s="367"/>
      <c r="AT11" s="367"/>
      <c r="AU11" s="367"/>
      <c r="AV11" s="367"/>
      <c r="AW11" s="367"/>
      <c r="AX11" s="367"/>
      <c r="AY11" s="367"/>
      <c r="AZ11" s="367"/>
      <c r="BA11" s="367"/>
      <c r="BB11" s="367"/>
      <c r="BC11" s="27"/>
      <c r="BD11" s="27"/>
      <c r="BE11" s="333"/>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331"/>
      <c r="CE11" s="331"/>
      <c r="CF11" s="331"/>
      <c r="CG11" s="331"/>
    </row>
    <row r="12" spans="1:85" ht="17.100000000000001" customHeight="1">
      <c r="A12" s="51"/>
      <c r="B12" s="248"/>
      <c r="C12" s="248"/>
      <c r="D12" s="248"/>
      <c r="E12" s="248"/>
      <c r="F12" s="248"/>
      <c r="G12" s="248"/>
      <c r="H12" s="248"/>
      <c r="I12" s="248"/>
      <c r="J12" s="334"/>
      <c r="K12" s="242"/>
      <c r="L12" s="20"/>
      <c r="M12" s="42" t="s">
        <v>1</v>
      </c>
      <c r="N12" s="12"/>
      <c r="O12" s="12"/>
      <c r="P12" s="12"/>
      <c r="Q12" s="374"/>
      <c r="R12" s="367"/>
      <c r="S12" s="367"/>
      <c r="T12" s="367"/>
      <c r="U12" s="367"/>
      <c r="V12" s="367"/>
      <c r="W12" s="42"/>
      <c r="X12" s="60" t="s">
        <v>2</v>
      </c>
      <c r="Y12" s="377"/>
      <c r="Z12" s="377"/>
      <c r="AA12" s="377"/>
      <c r="AB12" s="377"/>
      <c r="AC12" s="377"/>
      <c r="AD12" s="33"/>
      <c r="AE12" s="33"/>
      <c r="AF12" s="33"/>
      <c r="AG12" s="364" t="s">
        <v>19</v>
      </c>
      <c r="AH12" s="364"/>
      <c r="AI12" s="364"/>
      <c r="AJ12" s="364"/>
      <c r="AK12" s="364"/>
      <c r="AL12" s="364"/>
      <c r="AM12" s="367" t="s">
        <v>123</v>
      </c>
      <c r="AN12" s="367"/>
      <c r="AO12" s="367"/>
      <c r="AP12" s="367"/>
      <c r="AQ12" s="367"/>
      <c r="AR12" s="367"/>
      <c r="AS12" s="367"/>
      <c r="AT12" s="367"/>
      <c r="AU12" s="367"/>
      <c r="AV12" s="367"/>
      <c r="AW12" s="367"/>
      <c r="AX12" s="367"/>
      <c r="AY12" s="367"/>
      <c r="AZ12" s="367"/>
      <c r="BA12" s="367"/>
      <c r="BB12" s="367"/>
      <c r="BC12" s="28"/>
      <c r="BD12" s="28"/>
      <c r="BE12" s="333"/>
      <c r="BF12" s="55">
        <f t="shared" si="0"/>
        <v>1004</v>
      </c>
      <c r="BG12" s="59" t="str">
        <f>IFERROR(VLOOKUP(BF12,#REF!,2,0),"")</f>
        <v/>
      </c>
      <c r="BH12" s="34" t="s">
        <v>100</v>
      </c>
      <c r="BI12" s="71"/>
      <c r="BJ12" s="89"/>
      <c r="BK12" s="84"/>
      <c r="BL12" s="84"/>
      <c r="BM12" s="36"/>
      <c r="BN12" s="84"/>
      <c r="BO12" s="84"/>
      <c r="BP12" s="84"/>
      <c r="BQ12" s="84"/>
      <c r="BR12" s="84"/>
      <c r="BS12" s="84"/>
      <c r="BT12" s="84"/>
      <c r="BU12" s="84"/>
      <c r="BV12" s="84"/>
      <c r="BW12" s="84"/>
      <c r="BX12" s="84"/>
      <c r="BY12" s="84"/>
      <c r="BZ12" s="84"/>
      <c r="CA12" s="84"/>
      <c r="CB12" s="84"/>
      <c r="CD12" s="331"/>
      <c r="CE12" s="331"/>
      <c r="CF12" s="331"/>
      <c r="CG12" s="331"/>
    </row>
    <row r="13" spans="1:85" ht="17.100000000000001" customHeight="1">
      <c r="A13" s="51"/>
      <c r="B13" s="248"/>
      <c r="C13" s="248"/>
      <c r="D13" s="248"/>
      <c r="E13" s="248"/>
      <c r="F13" s="248"/>
      <c r="G13" s="248"/>
      <c r="H13" s="248"/>
      <c r="I13" s="248"/>
      <c r="J13" s="334"/>
      <c r="K13" s="242"/>
      <c r="L13" s="20"/>
      <c r="M13" s="368" t="s">
        <v>13</v>
      </c>
      <c r="N13" s="368"/>
      <c r="O13" s="368"/>
      <c r="P13" s="368"/>
      <c r="Q13" s="365"/>
      <c r="R13" s="365"/>
      <c r="S13" s="365"/>
      <c r="T13" s="365"/>
      <c r="U13" s="365"/>
      <c r="V13" s="365"/>
      <c r="W13" s="365"/>
      <c r="X13" s="365"/>
      <c r="Y13" s="365"/>
      <c r="Z13" s="365"/>
      <c r="AA13" s="365"/>
      <c r="AB13" s="365"/>
      <c r="AC13" s="365"/>
      <c r="AD13" s="365"/>
      <c r="AE13" s="365"/>
      <c r="AF13" s="365"/>
      <c r="AG13" s="368" t="s">
        <v>3</v>
      </c>
      <c r="AH13" s="368"/>
      <c r="AI13" s="368"/>
      <c r="AJ13" s="368"/>
      <c r="AK13" s="369"/>
      <c r="AL13" s="369"/>
      <c r="AM13" s="369"/>
      <c r="AN13" s="369"/>
      <c r="AO13" s="369"/>
      <c r="AP13" s="369"/>
      <c r="AQ13" s="369"/>
      <c r="AR13" s="369"/>
      <c r="AS13" s="369"/>
      <c r="AT13" s="369"/>
      <c r="AU13" s="369"/>
      <c r="AV13" s="369"/>
      <c r="AW13" s="369"/>
      <c r="AX13" s="369"/>
      <c r="AY13" s="369"/>
      <c r="AZ13" s="369"/>
      <c r="BA13" s="369"/>
      <c r="BB13" s="369"/>
      <c r="BC13" s="28"/>
      <c r="BD13" s="28"/>
      <c r="BE13" s="333"/>
      <c r="BF13" s="55">
        <f t="shared" si="0"/>
        <v>1005</v>
      </c>
      <c r="BG13" s="59" t="str">
        <f>IFERROR(VLOOKUP(BF13,#REF!,2,0),"")</f>
        <v/>
      </c>
      <c r="BH13" s="34" t="s">
        <v>16</v>
      </c>
      <c r="BI13" s="303"/>
      <c r="BJ13" s="302"/>
      <c r="BK13" s="301"/>
      <c r="BL13" s="301"/>
      <c r="BM13" s="36"/>
      <c r="BN13" s="301"/>
      <c r="BO13" s="301"/>
      <c r="BP13" s="301"/>
      <c r="BQ13" s="301"/>
      <c r="BR13" s="301"/>
      <c r="BS13" s="301"/>
      <c r="BT13" s="301"/>
      <c r="BU13" s="301"/>
      <c r="BV13" s="301"/>
      <c r="BW13" s="301"/>
      <c r="BX13" s="301"/>
      <c r="BY13" s="301"/>
      <c r="BZ13" s="301"/>
      <c r="CA13" s="301"/>
      <c r="CB13" s="301"/>
      <c r="CD13" s="331"/>
      <c r="CE13" s="331"/>
      <c r="CF13" s="331"/>
      <c r="CG13" s="331"/>
    </row>
    <row r="14" spans="1:85" ht="17.100000000000001" customHeight="1" thickBot="1">
      <c r="A14" s="51"/>
      <c r="B14" s="381" t="s">
        <v>23</v>
      </c>
      <c r="C14" s="382"/>
      <c r="D14" s="383"/>
      <c r="E14" s="384"/>
      <c r="F14" s="391"/>
      <c r="G14" s="391"/>
      <c r="H14" s="391"/>
      <c r="I14" s="391"/>
      <c r="J14" s="334"/>
      <c r="K14" s="242"/>
      <c r="L14" s="12"/>
      <c r="M14" s="389"/>
      <c r="N14" s="389"/>
      <c r="O14" s="389"/>
      <c r="P14" s="389"/>
      <c r="Q14" s="366"/>
      <c r="R14" s="366"/>
      <c r="S14" s="366"/>
      <c r="T14" s="366"/>
      <c r="U14" s="366"/>
      <c r="V14" s="366"/>
      <c r="W14" s="366"/>
      <c r="X14" s="366"/>
      <c r="Y14" s="366"/>
      <c r="Z14" s="366"/>
      <c r="AA14" s="366"/>
      <c r="AB14" s="366"/>
      <c r="AC14" s="366"/>
      <c r="AD14" s="366"/>
      <c r="AE14" s="366"/>
      <c r="AF14" s="366"/>
      <c r="AG14" s="368"/>
      <c r="AH14" s="368"/>
      <c r="AI14" s="368"/>
      <c r="AJ14" s="368"/>
      <c r="AK14" s="370"/>
      <c r="AL14" s="370"/>
      <c r="AM14" s="370"/>
      <c r="AN14" s="370"/>
      <c r="AO14" s="370"/>
      <c r="AP14" s="370"/>
      <c r="AQ14" s="370"/>
      <c r="AR14" s="370"/>
      <c r="AS14" s="370"/>
      <c r="AT14" s="370"/>
      <c r="AU14" s="370"/>
      <c r="AV14" s="370"/>
      <c r="AW14" s="370"/>
      <c r="AX14" s="370"/>
      <c r="AY14" s="370"/>
      <c r="AZ14" s="370"/>
      <c r="BA14" s="370"/>
      <c r="BB14" s="370"/>
      <c r="BC14" s="28"/>
      <c r="BD14" s="28"/>
      <c r="BE14" s="333"/>
      <c r="BF14" s="55">
        <f t="shared" si="0"/>
        <v>1006</v>
      </c>
      <c r="BG14" s="59" t="str">
        <f>IFERROR(VLOOKUP(BF14,#REF!,2,0),"")</f>
        <v/>
      </c>
      <c r="BH14" s="34" t="s">
        <v>101</v>
      </c>
      <c r="BI14" s="80"/>
      <c r="BJ14" s="86"/>
      <c r="BK14" s="40"/>
      <c r="BL14" s="24"/>
      <c r="BM14" s="36"/>
      <c r="BN14" s="39"/>
      <c r="BO14" s="39"/>
      <c r="BP14" s="39"/>
      <c r="BQ14" s="39"/>
      <c r="BR14" s="39"/>
      <c r="BS14" s="39"/>
      <c r="BT14" s="39"/>
      <c r="BU14" s="39"/>
      <c r="BV14" s="39"/>
      <c r="BW14" s="39"/>
      <c r="BX14" s="38"/>
      <c r="BY14" s="39"/>
      <c r="BZ14" s="39"/>
      <c r="CA14" s="39"/>
      <c r="CB14" s="39"/>
      <c r="CD14" s="331"/>
      <c r="CE14" s="331"/>
      <c r="CF14" s="331"/>
      <c r="CG14" s="331"/>
    </row>
    <row r="15" spans="1:85" ht="17.100000000000001" customHeight="1" thickBot="1">
      <c r="A15" s="51"/>
      <c r="B15" s="51"/>
      <c r="C15" s="52"/>
      <c r="D15" s="52"/>
      <c r="E15" s="52"/>
      <c r="F15" s="325"/>
      <c r="G15" s="325"/>
      <c r="H15" s="325"/>
      <c r="I15" s="325"/>
      <c r="J15" s="334"/>
      <c r="K15" s="7"/>
      <c r="L15" s="21"/>
      <c r="M15" s="375" t="s">
        <v>11</v>
      </c>
      <c r="N15" s="376"/>
      <c r="O15" s="376"/>
      <c r="P15" s="376"/>
      <c r="Q15" s="376"/>
      <c r="R15" s="376"/>
      <c r="S15" s="376"/>
      <c r="T15" s="376"/>
      <c r="U15" s="376"/>
      <c r="V15" s="376"/>
      <c r="W15" s="376"/>
      <c r="X15" s="376"/>
      <c r="Y15" s="376"/>
      <c r="Z15" s="376"/>
      <c r="AA15" s="376"/>
      <c r="AB15" s="376"/>
      <c r="AC15" s="376"/>
      <c r="AD15" s="376"/>
      <c r="AE15" s="376"/>
      <c r="AF15" s="376"/>
      <c r="AG15" s="21"/>
      <c r="AH15" s="28"/>
      <c r="AI15" s="352" t="s">
        <v>12</v>
      </c>
      <c r="AJ15" s="352"/>
      <c r="AK15" s="352"/>
      <c r="AL15" s="352"/>
      <c r="AM15" s="352"/>
      <c r="AN15" s="352"/>
      <c r="AO15" s="352"/>
      <c r="AP15" s="352"/>
      <c r="AQ15" s="352"/>
      <c r="AR15" s="352"/>
      <c r="AS15" s="352"/>
      <c r="AT15" s="352"/>
      <c r="AU15" s="352"/>
      <c r="AV15" s="352"/>
      <c r="AW15" s="352"/>
      <c r="AX15" s="352"/>
      <c r="AY15" s="352"/>
      <c r="AZ15" s="352"/>
      <c r="BA15" s="352"/>
      <c r="BB15" s="353"/>
      <c r="BC15" s="28"/>
      <c r="BD15" s="28"/>
      <c r="BE15" s="333"/>
      <c r="BF15" s="55">
        <f t="shared" si="0"/>
        <v>1007</v>
      </c>
      <c r="BG15" s="59" t="str">
        <f>IFERROR(VLOOKUP(BF15,#REF!,2,0),"")</f>
        <v/>
      </c>
      <c r="BH15" s="34" t="s">
        <v>17</v>
      </c>
      <c r="BI15" s="300"/>
      <c r="BJ15" s="299"/>
      <c r="BK15" s="298"/>
      <c r="BL15" s="298"/>
      <c r="BM15" s="36"/>
      <c r="BN15" s="298"/>
      <c r="BO15" s="298"/>
      <c r="BP15" s="298"/>
      <c r="BQ15" s="298"/>
      <c r="BR15" s="298"/>
      <c r="BS15" s="298"/>
      <c r="BT15" s="298"/>
      <c r="BU15" s="298"/>
      <c r="BV15" s="298"/>
      <c r="BW15" s="298"/>
      <c r="BX15" s="298"/>
      <c r="BY15" s="298"/>
      <c r="BZ15" s="298"/>
      <c r="CA15" s="298"/>
      <c r="CB15" s="298"/>
      <c r="CD15" s="331"/>
      <c r="CE15" s="331"/>
      <c r="CF15" s="331"/>
      <c r="CG15" s="331"/>
    </row>
    <row r="16" spans="1:85" ht="17.100000000000001" customHeight="1" thickBot="1">
      <c r="A16" s="51"/>
      <c r="B16" s="390" t="s">
        <v>25</v>
      </c>
      <c r="C16" s="390"/>
      <c r="D16" s="390"/>
      <c r="E16" s="390"/>
      <c r="F16" s="392"/>
      <c r="G16" s="392"/>
      <c r="H16" s="392"/>
      <c r="I16" s="393"/>
      <c r="J16" s="334"/>
      <c r="K16" s="7"/>
      <c r="L16" s="21"/>
      <c r="M16" s="445"/>
      <c r="N16" s="446"/>
      <c r="O16" s="446"/>
      <c r="P16" s="446"/>
      <c r="Q16" s="446"/>
      <c r="R16" s="446"/>
      <c r="S16" s="446"/>
      <c r="T16" s="446"/>
      <c r="U16" s="446"/>
      <c r="V16" s="446"/>
      <c r="W16" s="446"/>
      <c r="X16" s="446"/>
      <c r="Y16" s="446"/>
      <c r="Z16" s="446"/>
      <c r="AA16" s="446"/>
      <c r="AB16" s="446"/>
      <c r="AC16" s="446"/>
      <c r="AD16" s="446"/>
      <c r="AE16" s="446"/>
      <c r="AF16" s="446"/>
      <c r="AG16" s="444" t="s">
        <v>22</v>
      </c>
      <c r="AH16" s="444"/>
      <c r="AI16" s="447"/>
      <c r="AJ16" s="447"/>
      <c r="AK16" s="447"/>
      <c r="AL16" s="447"/>
      <c r="AM16" s="447"/>
      <c r="AN16" s="447"/>
      <c r="AO16" s="447"/>
      <c r="AP16" s="447"/>
      <c r="AQ16" s="447"/>
      <c r="AR16" s="447"/>
      <c r="AS16" s="447"/>
      <c r="AT16" s="447"/>
      <c r="AU16" s="447"/>
      <c r="AV16" s="447"/>
      <c r="AW16" s="447"/>
      <c r="AX16" s="447"/>
      <c r="AY16" s="447"/>
      <c r="AZ16" s="447"/>
      <c r="BA16" s="447"/>
      <c r="BB16" s="448"/>
      <c r="BC16" s="28"/>
      <c r="BD16" s="28"/>
      <c r="BE16" s="333"/>
      <c r="BF16" s="55">
        <f t="shared" si="0"/>
        <v>1008</v>
      </c>
      <c r="BG16" s="59" t="str">
        <f>IFERROR(VLOOKUP(BF16,#REF!,2,0),"")</f>
        <v/>
      </c>
      <c r="BH16" s="35" t="s">
        <v>102</v>
      </c>
      <c r="BI16" s="92"/>
      <c r="BJ16" s="93"/>
      <c r="BK16" s="94"/>
      <c r="BL16" s="95"/>
      <c r="BM16" s="96"/>
      <c r="BN16" s="97"/>
      <c r="BO16" s="98"/>
      <c r="BP16" s="98"/>
      <c r="BQ16" s="98"/>
      <c r="BR16" s="98"/>
      <c r="BS16" s="98"/>
      <c r="BT16" s="98"/>
      <c r="BU16" s="98"/>
      <c r="BV16" s="98"/>
      <c r="BW16" s="98"/>
      <c r="BX16" s="99"/>
      <c r="BY16" s="98"/>
      <c r="BZ16" s="98"/>
      <c r="CA16" s="98"/>
      <c r="CB16" s="98"/>
      <c r="CD16" s="331"/>
      <c r="CE16" s="331"/>
      <c r="CF16" s="331"/>
      <c r="CG16" s="331"/>
    </row>
    <row r="17" spans="1:85" ht="17.100000000000001" customHeight="1" thickBot="1">
      <c r="A17" s="51"/>
      <c r="B17" s="249" t="e">
        <f>VLOOKUP(F16,#REF!,2,0)</f>
        <v>#REF!</v>
      </c>
      <c r="C17" s="52"/>
      <c r="D17" s="52"/>
      <c r="E17" s="52"/>
      <c r="F17" s="52"/>
      <c r="G17" s="52"/>
      <c r="H17" s="52"/>
      <c r="I17" s="52"/>
      <c r="J17" s="334"/>
      <c r="K17" s="7"/>
      <c r="L17" s="12"/>
      <c r="M17" s="380" t="s">
        <v>8</v>
      </c>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28"/>
      <c r="BD17" s="28"/>
      <c r="BE17" s="333"/>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331"/>
      <c r="CE17" s="331"/>
      <c r="CF17" s="331"/>
      <c r="CG17" s="331"/>
    </row>
    <row r="18" spans="1:85" ht="17.100000000000001" customHeight="1" thickBot="1">
      <c r="A18" s="51"/>
      <c r="B18" s="61"/>
      <c r="C18" s="62" t="s">
        <v>24</v>
      </c>
      <c r="D18" s="63" t="s">
        <v>31</v>
      </c>
      <c r="E18" s="258" t="s">
        <v>32</v>
      </c>
      <c r="F18" s="258" t="s">
        <v>4</v>
      </c>
      <c r="G18" s="258" t="s">
        <v>39</v>
      </c>
      <c r="H18" s="258" t="s">
        <v>26</v>
      </c>
      <c r="I18" s="258" t="s">
        <v>120</v>
      </c>
      <c r="J18" s="334"/>
      <c r="K18" s="7">
        <v>101</v>
      </c>
      <c r="L18" s="1"/>
      <c r="M18" s="343" t="s">
        <v>30</v>
      </c>
      <c r="N18" s="344"/>
      <c r="O18" s="344"/>
      <c r="P18" s="344"/>
      <c r="Q18" s="348" t="s">
        <v>29</v>
      </c>
      <c r="R18" s="348"/>
      <c r="S18" s="348"/>
      <c r="T18" s="348"/>
      <c r="U18" s="348"/>
      <c r="V18" s="348"/>
      <c r="W18" s="348"/>
      <c r="X18" s="348"/>
      <c r="Y18" s="348"/>
      <c r="Z18" s="348"/>
      <c r="AA18" s="348"/>
      <c r="AB18" s="348"/>
      <c r="AC18" s="348"/>
      <c r="AD18" s="348"/>
      <c r="AE18" s="348"/>
      <c r="AF18" s="348"/>
      <c r="AG18" s="348"/>
      <c r="AH18" s="348"/>
      <c r="AI18" s="348"/>
      <c r="AJ18" s="348"/>
      <c r="AK18" s="348"/>
      <c r="AL18" s="348"/>
      <c r="AM18" s="345" t="s">
        <v>26</v>
      </c>
      <c r="AN18" s="345"/>
      <c r="AO18" s="345"/>
      <c r="AP18" s="345"/>
      <c r="AQ18" s="345"/>
      <c r="AR18" s="345"/>
      <c r="AS18" s="345"/>
      <c r="AT18" s="345"/>
      <c r="AU18" s="345" t="s">
        <v>120</v>
      </c>
      <c r="AV18" s="345"/>
      <c r="AW18" s="345"/>
      <c r="AX18" s="345"/>
      <c r="AY18" s="345"/>
      <c r="AZ18" s="345"/>
      <c r="BA18" s="345"/>
      <c r="BB18" s="351"/>
      <c r="BC18" s="28"/>
      <c r="BD18" s="28"/>
      <c r="BE18" s="333"/>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331"/>
      <c r="CE18" s="331"/>
      <c r="CF18" s="331"/>
      <c r="CG18" s="331"/>
    </row>
    <row r="19" spans="1:85" ht="17.100000000000001" customHeight="1">
      <c r="A19" s="51"/>
      <c r="B19" s="297"/>
      <c r="C19" s="296"/>
      <c r="D19" s="276"/>
      <c r="E19" s="68"/>
      <c r="F19" s="65"/>
      <c r="G19" s="64"/>
      <c r="H19" s="306"/>
      <c r="I19" s="257"/>
      <c r="J19" s="334"/>
      <c r="K19" s="7">
        <f t="shared" ref="K19:K41" si="18">K18+1</f>
        <v>102</v>
      </c>
      <c r="L19" s="1"/>
      <c r="M19" s="335" t="str">
        <f t="shared" ref="M19:M38" si="19">IF(BX18="","",IF(BX18&gt;100,"",BX18))</f>
        <v/>
      </c>
      <c r="N19" s="336"/>
      <c r="O19" s="337" t="str">
        <f t="shared" ref="O19:O38" si="20">IF(IF(BX18="","",VLOOKUP(BX18,$BP$18:$BS$37,4,0))=0,"",IF(BX18="","",VLOOKUP(BX18,$BP$18:$BS$37,4,0)))</f>
        <v/>
      </c>
      <c r="P19" s="338"/>
      <c r="Q19" s="474" t="str">
        <f t="shared" ref="Q19:Q38" si="21">IF($BX18="","",UPPER(VLOOKUP($BX18,$BP$18:$BU$43,2,0)))&amp;" "&amp;IF($BX18="","",UPPER(VLOOKUP($BX18,$BP$18:$BU$43,3,0)))</f>
        <v xml:space="preserve"> </v>
      </c>
      <c r="R19" s="475"/>
      <c r="S19" s="475"/>
      <c r="T19" s="475"/>
      <c r="U19" s="475"/>
      <c r="V19" s="475"/>
      <c r="W19" s="475"/>
      <c r="X19" s="475"/>
      <c r="Y19" s="475"/>
      <c r="Z19" s="475"/>
      <c r="AA19" s="475"/>
      <c r="AB19" s="475"/>
      <c r="AC19" s="475"/>
      <c r="AD19" s="475"/>
      <c r="AE19" s="475"/>
      <c r="AF19" s="475"/>
      <c r="AG19" s="475"/>
      <c r="AH19" s="475"/>
      <c r="AI19" s="475"/>
      <c r="AJ19" s="475"/>
      <c r="AK19" s="475"/>
      <c r="AL19" s="476"/>
      <c r="AM19" s="354" t="str">
        <f t="shared" ref="AM19:AM38" si="22">IF($BX18="","",VLOOKUP($BX18,$BP$18:$BU$43,5,0)&amp;" "&amp;VLOOKUP($BX18,$BP$18:$BU$43,6,0))</f>
        <v/>
      </c>
      <c r="AN19" s="437"/>
      <c r="AO19" s="437"/>
      <c r="AP19" s="437"/>
      <c r="AQ19" s="437"/>
      <c r="AR19" s="437"/>
      <c r="AS19" s="437"/>
      <c r="AT19" s="437"/>
      <c r="AU19" s="471" t="str">
        <f t="shared" ref="AU19:AU38" si="23">IF($BX18="","",UPPER(VLOOKUP($BX18,$BP$18:$BV$43,7,0)))</f>
        <v/>
      </c>
      <c r="AV19" s="472"/>
      <c r="AW19" s="472"/>
      <c r="AX19" s="472"/>
      <c r="AY19" s="472"/>
      <c r="AZ19" s="472"/>
      <c r="BA19" s="472"/>
      <c r="BB19" s="473"/>
      <c r="BC19" s="28"/>
      <c r="BD19" s="28"/>
      <c r="BE19" s="333"/>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331"/>
      <c r="CE19" s="331"/>
      <c r="CF19" s="331"/>
      <c r="CG19" s="331"/>
    </row>
    <row r="20" spans="1:85" ht="17.100000000000001" customHeight="1">
      <c r="A20" s="51"/>
      <c r="B20" s="293"/>
      <c r="C20" s="292"/>
      <c r="D20" s="276"/>
      <c r="E20" s="69"/>
      <c r="F20" s="66"/>
      <c r="G20" s="295"/>
      <c r="H20" s="305"/>
      <c r="I20" s="294"/>
      <c r="J20" s="334"/>
      <c r="K20" s="7">
        <f t="shared" si="18"/>
        <v>103</v>
      </c>
      <c r="L20" s="1"/>
      <c r="M20" s="385" t="str">
        <f t="shared" si="19"/>
        <v/>
      </c>
      <c r="N20" s="386"/>
      <c r="O20" s="349" t="str">
        <f t="shared" si="20"/>
        <v/>
      </c>
      <c r="P20" s="350"/>
      <c r="Q20" s="359" t="str">
        <f t="shared" si="21"/>
        <v xml:space="preserve"> </v>
      </c>
      <c r="R20" s="360"/>
      <c r="S20" s="360"/>
      <c r="T20" s="360"/>
      <c r="U20" s="360"/>
      <c r="V20" s="360"/>
      <c r="W20" s="360"/>
      <c r="X20" s="360"/>
      <c r="Y20" s="360"/>
      <c r="Z20" s="360"/>
      <c r="AA20" s="360"/>
      <c r="AB20" s="360"/>
      <c r="AC20" s="360"/>
      <c r="AD20" s="360"/>
      <c r="AE20" s="360"/>
      <c r="AF20" s="360"/>
      <c r="AG20" s="360"/>
      <c r="AH20" s="360"/>
      <c r="AI20" s="360"/>
      <c r="AJ20" s="360"/>
      <c r="AK20" s="360"/>
      <c r="AL20" s="361"/>
      <c r="AM20" s="346" t="str">
        <f t="shared" si="22"/>
        <v/>
      </c>
      <c r="AN20" s="347"/>
      <c r="AO20" s="347"/>
      <c r="AP20" s="347"/>
      <c r="AQ20" s="347"/>
      <c r="AR20" s="347"/>
      <c r="AS20" s="347"/>
      <c r="AT20" s="347"/>
      <c r="AU20" s="340" t="str">
        <f t="shared" si="23"/>
        <v/>
      </c>
      <c r="AV20" s="341"/>
      <c r="AW20" s="341"/>
      <c r="AX20" s="341"/>
      <c r="AY20" s="341"/>
      <c r="AZ20" s="341"/>
      <c r="BA20" s="341"/>
      <c r="BB20" s="342"/>
      <c r="BC20" s="28"/>
      <c r="BD20" s="28"/>
      <c r="BE20" s="333"/>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331"/>
      <c r="CE20" s="331"/>
      <c r="CF20" s="331"/>
      <c r="CG20" s="331"/>
    </row>
    <row r="21" spans="1:85" ht="17.100000000000001" customHeight="1">
      <c r="A21" s="51"/>
      <c r="B21" s="293"/>
      <c r="C21" s="292"/>
      <c r="D21" s="276"/>
      <c r="E21" s="69"/>
      <c r="F21" s="66"/>
      <c r="G21" s="295"/>
      <c r="H21" s="305"/>
      <c r="I21" s="294"/>
      <c r="J21" s="334"/>
      <c r="K21" s="7">
        <f t="shared" si="18"/>
        <v>104</v>
      </c>
      <c r="L21" s="1"/>
      <c r="M21" s="385" t="str">
        <f t="shared" si="19"/>
        <v/>
      </c>
      <c r="N21" s="386"/>
      <c r="O21" s="349" t="str">
        <f t="shared" si="20"/>
        <v/>
      </c>
      <c r="P21" s="350"/>
      <c r="Q21" s="359" t="str">
        <f t="shared" si="21"/>
        <v xml:space="preserve"> </v>
      </c>
      <c r="R21" s="360"/>
      <c r="S21" s="360"/>
      <c r="T21" s="360"/>
      <c r="U21" s="360"/>
      <c r="V21" s="360"/>
      <c r="W21" s="360"/>
      <c r="X21" s="360"/>
      <c r="Y21" s="360"/>
      <c r="Z21" s="360"/>
      <c r="AA21" s="360"/>
      <c r="AB21" s="360"/>
      <c r="AC21" s="360"/>
      <c r="AD21" s="360"/>
      <c r="AE21" s="360"/>
      <c r="AF21" s="360"/>
      <c r="AG21" s="360"/>
      <c r="AH21" s="360"/>
      <c r="AI21" s="360"/>
      <c r="AJ21" s="360"/>
      <c r="AK21" s="360"/>
      <c r="AL21" s="361"/>
      <c r="AM21" s="346" t="str">
        <f t="shared" si="22"/>
        <v/>
      </c>
      <c r="AN21" s="347"/>
      <c r="AO21" s="347"/>
      <c r="AP21" s="347"/>
      <c r="AQ21" s="347"/>
      <c r="AR21" s="347"/>
      <c r="AS21" s="347"/>
      <c r="AT21" s="347"/>
      <c r="AU21" s="340" t="str">
        <f t="shared" si="23"/>
        <v/>
      </c>
      <c r="AV21" s="341"/>
      <c r="AW21" s="341"/>
      <c r="AX21" s="341"/>
      <c r="AY21" s="341"/>
      <c r="AZ21" s="341"/>
      <c r="BA21" s="341"/>
      <c r="BB21" s="342"/>
      <c r="BC21" s="28"/>
      <c r="BD21" s="28"/>
      <c r="BE21" s="333"/>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331"/>
      <c r="CE21" s="331"/>
      <c r="CF21" s="331"/>
      <c r="CG21" s="331"/>
    </row>
    <row r="22" spans="1:85" ht="17.100000000000001" customHeight="1">
      <c r="A22" s="51"/>
      <c r="B22" s="293"/>
      <c r="C22" s="292"/>
      <c r="D22" s="276"/>
      <c r="E22" s="69"/>
      <c r="F22" s="66"/>
      <c r="G22" s="295"/>
      <c r="H22" s="305"/>
      <c r="I22" s="294"/>
      <c r="J22" s="334"/>
      <c r="K22" s="7">
        <f t="shared" si="18"/>
        <v>105</v>
      </c>
      <c r="L22" s="1"/>
      <c r="M22" s="385" t="str">
        <f t="shared" si="19"/>
        <v/>
      </c>
      <c r="N22" s="386"/>
      <c r="O22" s="349" t="str">
        <f t="shared" si="20"/>
        <v/>
      </c>
      <c r="P22" s="350"/>
      <c r="Q22" s="359" t="str">
        <f t="shared" si="21"/>
        <v xml:space="preserve"> </v>
      </c>
      <c r="R22" s="360"/>
      <c r="S22" s="360"/>
      <c r="T22" s="360"/>
      <c r="U22" s="360"/>
      <c r="V22" s="360"/>
      <c r="W22" s="360"/>
      <c r="X22" s="360"/>
      <c r="Y22" s="360"/>
      <c r="Z22" s="360"/>
      <c r="AA22" s="360"/>
      <c r="AB22" s="360"/>
      <c r="AC22" s="360"/>
      <c r="AD22" s="360"/>
      <c r="AE22" s="360"/>
      <c r="AF22" s="360"/>
      <c r="AG22" s="360"/>
      <c r="AH22" s="360"/>
      <c r="AI22" s="360"/>
      <c r="AJ22" s="360"/>
      <c r="AK22" s="360"/>
      <c r="AL22" s="361"/>
      <c r="AM22" s="346" t="str">
        <f t="shared" si="22"/>
        <v/>
      </c>
      <c r="AN22" s="347"/>
      <c r="AO22" s="347"/>
      <c r="AP22" s="347"/>
      <c r="AQ22" s="347"/>
      <c r="AR22" s="347"/>
      <c r="AS22" s="347"/>
      <c r="AT22" s="347"/>
      <c r="AU22" s="340" t="str">
        <f t="shared" si="23"/>
        <v/>
      </c>
      <c r="AV22" s="341"/>
      <c r="AW22" s="341"/>
      <c r="AX22" s="341"/>
      <c r="AY22" s="341"/>
      <c r="AZ22" s="341"/>
      <c r="BA22" s="341"/>
      <c r="BB22" s="342"/>
      <c r="BC22" s="28"/>
      <c r="BD22" s="28"/>
      <c r="BE22" s="333"/>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331"/>
      <c r="CE22" s="331"/>
      <c r="CF22" s="331"/>
      <c r="CG22" s="331"/>
    </row>
    <row r="23" spans="1:85" ht="17.100000000000001" customHeight="1">
      <c r="A23" s="51"/>
      <c r="B23" s="293"/>
      <c r="C23" s="292"/>
      <c r="D23" s="276"/>
      <c r="E23" s="69"/>
      <c r="F23" s="66"/>
      <c r="G23" s="295"/>
      <c r="H23" s="305"/>
      <c r="I23" s="294"/>
      <c r="J23" s="334"/>
      <c r="K23" s="7">
        <f t="shared" si="18"/>
        <v>106</v>
      </c>
      <c r="L23" s="1"/>
      <c r="M23" s="385" t="str">
        <f t="shared" si="19"/>
        <v/>
      </c>
      <c r="N23" s="386"/>
      <c r="O23" s="349" t="str">
        <f t="shared" si="20"/>
        <v/>
      </c>
      <c r="P23" s="350"/>
      <c r="Q23" s="359" t="str">
        <f t="shared" si="21"/>
        <v xml:space="preserve"> </v>
      </c>
      <c r="R23" s="360"/>
      <c r="S23" s="360"/>
      <c r="T23" s="360"/>
      <c r="U23" s="360"/>
      <c r="V23" s="360"/>
      <c r="W23" s="360"/>
      <c r="X23" s="360"/>
      <c r="Y23" s="360"/>
      <c r="Z23" s="360"/>
      <c r="AA23" s="360"/>
      <c r="AB23" s="360"/>
      <c r="AC23" s="360"/>
      <c r="AD23" s="360"/>
      <c r="AE23" s="360"/>
      <c r="AF23" s="360"/>
      <c r="AG23" s="360"/>
      <c r="AH23" s="360"/>
      <c r="AI23" s="360"/>
      <c r="AJ23" s="360"/>
      <c r="AK23" s="360"/>
      <c r="AL23" s="361"/>
      <c r="AM23" s="346" t="str">
        <f t="shared" si="22"/>
        <v/>
      </c>
      <c r="AN23" s="347"/>
      <c r="AO23" s="347"/>
      <c r="AP23" s="347"/>
      <c r="AQ23" s="347"/>
      <c r="AR23" s="347"/>
      <c r="AS23" s="347"/>
      <c r="AT23" s="347"/>
      <c r="AU23" s="340" t="str">
        <f t="shared" si="23"/>
        <v/>
      </c>
      <c r="AV23" s="341"/>
      <c r="AW23" s="341"/>
      <c r="AX23" s="341"/>
      <c r="AY23" s="341"/>
      <c r="AZ23" s="341"/>
      <c r="BA23" s="341"/>
      <c r="BB23" s="342"/>
      <c r="BC23" s="28"/>
      <c r="BD23" s="28"/>
      <c r="BE23" s="333"/>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331"/>
      <c r="CE23" s="331"/>
      <c r="CF23" s="331"/>
      <c r="CG23" s="331"/>
    </row>
    <row r="24" spans="1:85" ht="17.100000000000001" customHeight="1">
      <c r="A24" s="51"/>
      <c r="B24" s="293"/>
      <c r="C24" s="292"/>
      <c r="D24" s="276"/>
      <c r="E24" s="69"/>
      <c r="F24" s="66"/>
      <c r="G24" s="295"/>
      <c r="H24" s="305"/>
      <c r="I24" s="294"/>
      <c r="J24" s="334"/>
      <c r="K24" s="7">
        <f t="shared" si="18"/>
        <v>107</v>
      </c>
      <c r="L24" s="1"/>
      <c r="M24" s="385" t="str">
        <f t="shared" si="19"/>
        <v/>
      </c>
      <c r="N24" s="386"/>
      <c r="O24" s="349" t="str">
        <f t="shared" si="20"/>
        <v/>
      </c>
      <c r="P24" s="350"/>
      <c r="Q24" s="359" t="str">
        <f t="shared" si="21"/>
        <v xml:space="preserve"> </v>
      </c>
      <c r="R24" s="360"/>
      <c r="S24" s="360"/>
      <c r="T24" s="360"/>
      <c r="U24" s="360"/>
      <c r="V24" s="360"/>
      <c r="W24" s="360"/>
      <c r="X24" s="360"/>
      <c r="Y24" s="360"/>
      <c r="Z24" s="360"/>
      <c r="AA24" s="360"/>
      <c r="AB24" s="360"/>
      <c r="AC24" s="360"/>
      <c r="AD24" s="360"/>
      <c r="AE24" s="360"/>
      <c r="AF24" s="360"/>
      <c r="AG24" s="360"/>
      <c r="AH24" s="360"/>
      <c r="AI24" s="360"/>
      <c r="AJ24" s="360"/>
      <c r="AK24" s="360"/>
      <c r="AL24" s="361"/>
      <c r="AM24" s="346" t="str">
        <f t="shared" si="22"/>
        <v/>
      </c>
      <c r="AN24" s="347"/>
      <c r="AO24" s="347"/>
      <c r="AP24" s="347"/>
      <c r="AQ24" s="347"/>
      <c r="AR24" s="347"/>
      <c r="AS24" s="347"/>
      <c r="AT24" s="347"/>
      <c r="AU24" s="340" t="str">
        <f t="shared" si="23"/>
        <v/>
      </c>
      <c r="AV24" s="341"/>
      <c r="AW24" s="341"/>
      <c r="AX24" s="341"/>
      <c r="AY24" s="341"/>
      <c r="AZ24" s="341"/>
      <c r="BA24" s="341"/>
      <c r="BB24" s="342"/>
      <c r="BC24" s="28"/>
      <c r="BD24" s="28"/>
      <c r="BE24" s="333"/>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331"/>
      <c r="CE24" s="331"/>
      <c r="CF24" s="331"/>
      <c r="CG24" s="331"/>
    </row>
    <row r="25" spans="1:85" ht="17.100000000000001" customHeight="1">
      <c r="A25" s="51"/>
      <c r="B25" s="293"/>
      <c r="C25" s="292"/>
      <c r="D25" s="276"/>
      <c r="E25" s="69"/>
      <c r="F25" s="66"/>
      <c r="G25" s="295"/>
      <c r="H25" s="305"/>
      <c r="I25" s="294"/>
      <c r="J25" s="334"/>
      <c r="K25" s="7">
        <f t="shared" si="18"/>
        <v>108</v>
      </c>
      <c r="L25" s="1"/>
      <c r="M25" s="385" t="str">
        <f t="shared" si="19"/>
        <v/>
      </c>
      <c r="N25" s="386"/>
      <c r="O25" s="349" t="str">
        <f t="shared" si="20"/>
        <v/>
      </c>
      <c r="P25" s="350"/>
      <c r="Q25" s="359" t="str">
        <f t="shared" si="21"/>
        <v xml:space="preserve"> </v>
      </c>
      <c r="R25" s="360"/>
      <c r="S25" s="360"/>
      <c r="T25" s="360"/>
      <c r="U25" s="360"/>
      <c r="V25" s="360"/>
      <c r="W25" s="360"/>
      <c r="X25" s="360"/>
      <c r="Y25" s="360"/>
      <c r="Z25" s="360"/>
      <c r="AA25" s="360"/>
      <c r="AB25" s="360"/>
      <c r="AC25" s="360"/>
      <c r="AD25" s="360"/>
      <c r="AE25" s="360"/>
      <c r="AF25" s="360"/>
      <c r="AG25" s="360"/>
      <c r="AH25" s="360"/>
      <c r="AI25" s="360"/>
      <c r="AJ25" s="360"/>
      <c r="AK25" s="360"/>
      <c r="AL25" s="361"/>
      <c r="AM25" s="346" t="str">
        <f t="shared" si="22"/>
        <v/>
      </c>
      <c r="AN25" s="347"/>
      <c r="AO25" s="347"/>
      <c r="AP25" s="347"/>
      <c r="AQ25" s="347"/>
      <c r="AR25" s="347"/>
      <c r="AS25" s="347"/>
      <c r="AT25" s="347"/>
      <c r="AU25" s="340" t="str">
        <f t="shared" si="23"/>
        <v/>
      </c>
      <c r="AV25" s="341"/>
      <c r="AW25" s="341"/>
      <c r="AX25" s="341"/>
      <c r="AY25" s="341"/>
      <c r="AZ25" s="341"/>
      <c r="BA25" s="341"/>
      <c r="BB25" s="342"/>
      <c r="BC25" s="28"/>
      <c r="BD25" s="28"/>
      <c r="BE25" s="333"/>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331"/>
      <c r="CE25" s="331"/>
      <c r="CF25" s="331"/>
      <c r="CG25" s="331"/>
    </row>
    <row r="26" spans="1:85" ht="17.100000000000001" customHeight="1">
      <c r="A26" s="51"/>
      <c r="B26" s="293"/>
      <c r="C26" s="292"/>
      <c r="D26" s="276"/>
      <c r="E26" s="69"/>
      <c r="F26" s="66"/>
      <c r="G26" s="295"/>
      <c r="H26" s="305"/>
      <c r="I26" s="294"/>
      <c r="J26" s="334"/>
      <c r="K26" s="7">
        <f t="shared" si="18"/>
        <v>109</v>
      </c>
      <c r="L26" s="1"/>
      <c r="M26" s="385" t="str">
        <f t="shared" si="19"/>
        <v/>
      </c>
      <c r="N26" s="386"/>
      <c r="O26" s="349" t="str">
        <f t="shared" si="20"/>
        <v/>
      </c>
      <c r="P26" s="350"/>
      <c r="Q26" s="359" t="str">
        <f t="shared" si="21"/>
        <v xml:space="preserve"> </v>
      </c>
      <c r="R26" s="360"/>
      <c r="S26" s="360"/>
      <c r="T26" s="360"/>
      <c r="U26" s="360"/>
      <c r="V26" s="360"/>
      <c r="W26" s="360"/>
      <c r="X26" s="360"/>
      <c r="Y26" s="360"/>
      <c r="Z26" s="360"/>
      <c r="AA26" s="360"/>
      <c r="AB26" s="360"/>
      <c r="AC26" s="360"/>
      <c r="AD26" s="360"/>
      <c r="AE26" s="360"/>
      <c r="AF26" s="360"/>
      <c r="AG26" s="360"/>
      <c r="AH26" s="360"/>
      <c r="AI26" s="360"/>
      <c r="AJ26" s="360"/>
      <c r="AK26" s="360"/>
      <c r="AL26" s="361"/>
      <c r="AM26" s="346" t="str">
        <f t="shared" si="22"/>
        <v/>
      </c>
      <c r="AN26" s="347"/>
      <c r="AO26" s="347"/>
      <c r="AP26" s="347"/>
      <c r="AQ26" s="347"/>
      <c r="AR26" s="347"/>
      <c r="AS26" s="347"/>
      <c r="AT26" s="347"/>
      <c r="AU26" s="340" t="str">
        <f t="shared" si="23"/>
        <v/>
      </c>
      <c r="AV26" s="341"/>
      <c r="AW26" s="341"/>
      <c r="AX26" s="341"/>
      <c r="AY26" s="341"/>
      <c r="AZ26" s="341"/>
      <c r="BA26" s="341"/>
      <c r="BB26" s="342"/>
      <c r="BC26" s="28"/>
      <c r="BD26" s="28"/>
      <c r="BE26" s="333"/>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331"/>
      <c r="CE26" s="331"/>
      <c r="CF26" s="331"/>
      <c r="CG26" s="331"/>
    </row>
    <row r="27" spans="1:85" ht="17.100000000000001" customHeight="1">
      <c r="A27" s="51"/>
      <c r="B27" s="293"/>
      <c r="C27" s="292"/>
      <c r="D27" s="276"/>
      <c r="E27" s="69"/>
      <c r="F27" s="66"/>
      <c r="G27" s="295"/>
      <c r="H27" s="305"/>
      <c r="I27" s="294"/>
      <c r="J27" s="334"/>
      <c r="K27" s="7">
        <f t="shared" si="18"/>
        <v>110</v>
      </c>
      <c r="L27" s="1"/>
      <c r="M27" s="385" t="str">
        <f t="shared" si="19"/>
        <v/>
      </c>
      <c r="N27" s="386"/>
      <c r="O27" s="349" t="str">
        <f t="shared" si="20"/>
        <v/>
      </c>
      <c r="P27" s="350"/>
      <c r="Q27" s="359" t="str">
        <f t="shared" si="21"/>
        <v xml:space="preserve"> </v>
      </c>
      <c r="R27" s="360"/>
      <c r="S27" s="360"/>
      <c r="T27" s="360"/>
      <c r="U27" s="360"/>
      <c r="V27" s="360"/>
      <c r="W27" s="360"/>
      <c r="X27" s="360"/>
      <c r="Y27" s="360"/>
      <c r="Z27" s="360"/>
      <c r="AA27" s="360"/>
      <c r="AB27" s="360"/>
      <c r="AC27" s="360"/>
      <c r="AD27" s="360"/>
      <c r="AE27" s="360"/>
      <c r="AF27" s="360"/>
      <c r="AG27" s="360"/>
      <c r="AH27" s="360"/>
      <c r="AI27" s="360"/>
      <c r="AJ27" s="360"/>
      <c r="AK27" s="360"/>
      <c r="AL27" s="361"/>
      <c r="AM27" s="346" t="str">
        <f t="shared" si="22"/>
        <v/>
      </c>
      <c r="AN27" s="347"/>
      <c r="AO27" s="347"/>
      <c r="AP27" s="347"/>
      <c r="AQ27" s="347"/>
      <c r="AR27" s="347"/>
      <c r="AS27" s="347"/>
      <c r="AT27" s="347"/>
      <c r="AU27" s="340" t="str">
        <f t="shared" si="23"/>
        <v/>
      </c>
      <c r="AV27" s="341"/>
      <c r="AW27" s="341"/>
      <c r="AX27" s="341"/>
      <c r="AY27" s="341"/>
      <c r="AZ27" s="341"/>
      <c r="BA27" s="341"/>
      <c r="BB27" s="342"/>
      <c r="BC27" s="28"/>
      <c r="BD27" s="28"/>
      <c r="BE27" s="333"/>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331"/>
      <c r="CE27" s="331"/>
      <c r="CF27" s="331"/>
      <c r="CG27" s="331"/>
    </row>
    <row r="28" spans="1:85" ht="17.100000000000001" customHeight="1">
      <c r="A28" s="51"/>
      <c r="B28" s="293"/>
      <c r="C28" s="292"/>
      <c r="D28" s="276"/>
      <c r="E28" s="69"/>
      <c r="F28" s="66"/>
      <c r="G28" s="295"/>
      <c r="H28" s="305"/>
      <c r="I28" s="294"/>
      <c r="J28" s="334"/>
      <c r="K28" s="7">
        <f t="shared" si="18"/>
        <v>111</v>
      </c>
      <c r="L28" s="1"/>
      <c r="M28" s="385" t="str">
        <f t="shared" si="19"/>
        <v/>
      </c>
      <c r="N28" s="386"/>
      <c r="O28" s="349" t="str">
        <f t="shared" si="20"/>
        <v/>
      </c>
      <c r="P28" s="350"/>
      <c r="Q28" s="359" t="str">
        <f t="shared" si="21"/>
        <v xml:space="preserve"> </v>
      </c>
      <c r="R28" s="360"/>
      <c r="S28" s="360"/>
      <c r="T28" s="360"/>
      <c r="U28" s="360"/>
      <c r="V28" s="360"/>
      <c r="W28" s="360"/>
      <c r="X28" s="360"/>
      <c r="Y28" s="360"/>
      <c r="Z28" s="360"/>
      <c r="AA28" s="360"/>
      <c r="AB28" s="360"/>
      <c r="AC28" s="360"/>
      <c r="AD28" s="360"/>
      <c r="AE28" s="360"/>
      <c r="AF28" s="360"/>
      <c r="AG28" s="360"/>
      <c r="AH28" s="360"/>
      <c r="AI28" s="360"/>
      <c r="AJ28" s="360"/>
      <c r="AK28" s="360"/>
      <c r="AL28" s="361"/>
      <c r="AM28" s="346" t="str">
        <f t="shared" si="22"/>
        <v/>
      </c>
      <c r="AN28" s="347"/>
      <c r="AO28" s="347"/>
      <c r="AP28" s="347"/>
      <c r="AQ28" s="347"/>
      <c r="AR28" s="347"/>
      <c r="AS28" s="347"/>
      <c r="AT28" s="347"/>
      <c r="AU28" s="340" t="str">
        <f t="shared" si="23"/>
        <v/>
      </c>
      <c r="AV28" s="341"/>
      <c r="AW28" s="341"/>
      <c r="AX28" s="341"/>
      <c r="AY28" s="341"/>
      <c r="AZ28" s="341"/>
      <c r="BA28" s="341"/>
      <c r="BB28" s="342"/>
      <c r="BC28" s="28"/>
      <c r="BD28" s="28"/>
      <c r="BE28" s="333"/>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331"/>
      <c r="CE28" s="331"/>
      <c r="CF28" s="331"/>
      <c r="CG28" s="331"/>
    </row>
    <row r="29" spans="1:85" ht="17.100000000000001" customHeight="1">
      <c r="A29" s="51"/>
      <c r="B29" s="293"/>
      <c r="C29" s="292"/>
      <c r="D29" s="276"/>
      <c r="E29" s="69"/>
      <c r="F29" s="66"/>
      <c r="G29" s="295"/>
      <c r="H29" s="305"/>
      <c r="I29" s="294"/>
      <c r="J29" s="334"/>
      <c r="K29" s="7">
        <f t="shared" si="18"/>
        <v>112</v>
      </c>
      <c r="L29" s="1"/>
      <c r="M29" s="385" t="str">
        <f t="shared" si="19"/>
        <v/>
      </c>
      <c r="N29" s="386"/>
      <c r="O29" s="349" t="str">
        <f t="shared" si="20"/>
        <v/>
      </c>
      <c r="P29" s="350"/>
      <c r="Q29" s="359" t="str">
        <f t="shared" si="21"/>
        <v xml:space="preserve"> </v>
      </c>
      <c r="R29" s="360"/>
      <c r="S29" s="360"/>
      <c r="T29" s="360"/>
      <c r="U29" s="360"/>
      <c r="V29" s="360"/>
      <c r="W29" s="360"/>
      <c r="X29" s="360"/>
      <c r="Y29" s="360"/>
      <c r="Z29" s="360"/>
      <c r="AA29" s="360"/>
      <c r="AB29" s="360"/>
      <c r="AC29" s="360"/>
      <c r="AD29" s="360"/>
      <c r="AE29" s="360"/>
      <c r="AF29" s="360"/>
      <c r="AG29" s="360"/>
      <c r="AH29" s="360"/>
      <c r="AI29" s="360"/>
      <c r="AJ29" s="360"/>
      <c r="AK29" s="360"/>
      <c r="AL29" s="361"/>
      <c r="AM29" s="346" t="str">
        <f t="shared" si="22"/>
        <v/>
      </c>
      <c r="AN29" s="347"/>
      <c r="AO29" s="347"/>
      <c r="AP29" s="347"/>
      <c r="AQ29" s="347"/>
      <c r="AR29" s="347"/>
      <c r="AS29" s="347"/>
      <c r="AT29" s="347"/>
      <c r="AU29" s="340" t="str">
        <f t="shared" si="23"/>
        <v/>
      </c>
      <c r="AV29" s="341"/>
      <c r="AW29" s="341"/>
      <c r="AX29" s="341"/>
      <c r="AY29" s="341"/>
      <c r="AZ29" s="341"/>
      <c r="BA29" s="341"/>
      <c r="BB29" s="342"/>
      <c r="BC29" s="28"/>
      <c r="BD29" s="28"/>
      <c r="BE29" s="333"/>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331"/>
      <c r="CE29" s="331"/>
      <c r="CF29" s="331"/>
      <c r="CG29" s="331"/>
    </row>
    <row r="30" spans="1:85" ht="17.100000000000001" customHeight="1">
      <c r="A30" s="51"/>
      <c r="B30" s="293"/>
      <c r="C30" s="292"/>
      <c r="D30" s="276"/>
      <c r="E30" s="69"/>
      <c r="F30" s="66"/>
      <c r="G30" s="295"/>
      <c r="H30" s="305"/>
      <c r="I30" s="294"/>
      <c r="J30" s="334"/>
      <c r="K30" s="7">
        <f t="shared" si="18"/>
        <v>113</v>
      </c>
      <c r="L30" s="1"/>
      <c r="M30" s="385" t="str">
        <f t="shared" si="19"/>
        <v/>
      </c>
      <c r="N30" s="386"/>
      <c r="O30" s="349" t="str">
        <f t="shared" si="20"/>
        <v/>
      </c>
      <c r="P30" s="350"/>
      <c r="Q30" s="359" t="str">
        <f t="shared" si="21"/>
        <v xml:space="preserve"> </v>
      </c>
      <c r="R30" s="360"/>
      <c r="S30" s="360"/>
      <c r="T30" s="360"/>
      <c r="U30" s="360"/>
      <c r="V30" s="360"/>
      <c r="W30" s="360"/>
      <c r="X30" s="360"/>
      <c r="Y30" s="360"/>
      <c r="Z30" s="360"/>
      <c r="AA30" s="360"/>
      <c r="AB30" s="360"/>
      <c r="AC30" s="360"/>
      <c r="AD30" s="360"/>
      <c r="AE30" s="360"/>
      <c r="AF30" s="360"/>
      <c r="AG30" s="360"/>
      <c r="AH30" s="360"/>
      <c r="AI30" s="360"/>
      <c r="AJ30" s="360"/>
      <c r="AK30" s="360"/>
      <c r="AL30" s="361"/>
      <c r="AM30" s="346" t="str">
        <f t="shared" si="22"/>
        <v/>
      </c>
      <c r="AN30" s="347"/>
      <c r="AO30" s="347"/>
      <c r="AP30" s="347"/>
      <c r="AQ30" s="347"/>
      <c r="AR30" s="347"/>
      <c r="AS30" s="347"/>
      <c r="AT30" s="347"/>
      <c r="AU30" s="340" t="str">
        <f t="shared" si="23"/>
        <v/>
      </c>
      <c r="AV30" s="341"/>
      <c r="AW30" s="341"/>
      <c r="AX30" s="341"/>
      <c r="AY30" s="341"/>
      <c r="AZ30" s="341"/>
      <c r="BA30" s="341"/>
      <c r="BB30" s="342"/>
      <c r="BC30" s="28"/>
      <c r="BD30" s="28"/>
      <c r="BE30" s="333"/>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331"/>
      <c r="CE30" s="331"/>
      <c r="CF30" s="331"/>
      <c r="CG30" s="331"/>
    </row>
    <row r="31" spans="1:85" ht="17.100000000000001" customHeight="1">
      <c r="A31" s="51"/>
      <c r="B31" s="293"/>
      <c r="C31" s="292"/>
      <c r="D31" s="276"/>
      <c r="E31" s="70"/>
      <c r="F31" s="67"/>
      <c r="G31" s="295"/>
      <c r="H31" s="305"/>
      <c r="I31" s="294"/>
      <c r="J31" s="334"/>
      <c r="K31" s="7">
        <f t="shared" si="18"/>
        <v>114</v>
      </c>
      <c r="L31" s="1"/>
      <c r="M31" s="385" t="str">
        <f t="shared" si="19"/>
        <v/>
      </c>
      <c r="N31" s="386"/>
      <c r="O31" s="349" t="str">
        <f t="shared" si="20"/>
        <v/>
      </c>
      <c r="P31" s="350"/>
      <c r="Q31" s="359" t="str">
        <f t="shared" si="21"/>
        <v xml:space="preserve"> </v>
      </c>
      <c r="R31" s="360"/>
      <c r="S31" s="360"/>
      <c r="T31" s="360"/>
      <c r="U31" s="360"/>
      <c r="V31" s="360"/>
      <c r="W31" s="360"/>
      <c r="X31" s="360"/>
      <c r="Y31" s="360"/>
      <c r="Z31" s="360"/>
      <c r="AA31" s="360"/>
      <c r="AB31" s="360"/>
      <c r="AC31" s="360"/>
      <c r="AD31" s="360"/>
      <c r="AE31" s="360"/>
      <c r="AF31" s="360"/>
      <c r="AG31" s="360"/>
      <c r="AH31" s="360"/>
      <c r="AI31" s="360"/>
      <c r="AJ31" s="360"/>
      <c r="AK31" s="360"/>
      <c r="AL31" s="361"/>
      <c r="AM31" s="346" t="str">
        <f t="shared" si="22"/>
        <v/>
      </c>
      <c r="AN31" s="347"/>
      <c r="AO31" s="347"/>
      <c r="AP31" s="347"/>
      <c r="AQ31" s="347"/>
      <c r="AR31" s="347"/>
      <c r="AS31" s="347"/>
      <c r="AT31" s="347"/>
      <c r="AU31" s="340" t="str">
        <f t="shared" si="23"/>
        <v/>
      </c>
      <c r="AV31" s="341"/>
      <c r="AW31" s="341"/>
      <c r="AX31" s="341"/>
      <c r="AY31" s="341"/>
      <c r="AZ31" s="341"/>
      <c r="BA31" s="341"/>
      <c r="BB31" s="342"/>
      <c r="BC31" s="28"/>
      <c r="BD31" s="28"/>
      <c r="BE31" s="333"/>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331"/>
      <c r="CE31" s="331"/>
      <c r="CF31" s="331"/>
      <c r="CG31" s="331"/>
    </row>
    <row r="32" spans="1:85" ht="17.100000000000001" customHeight="1">
      <c r="A32" s="51"/>
      <c r="B32" s="293"/>
      <c r="C32" s="292"/>
      <c r="D32" s="276"/>
      <c r="E32" s="69"/>
      <c r="F32" s="66"/>
      <c r="G32" s="295"/>
      <c r="H32" s="307"/>
      <c r="I32" s="294"/>
      <c r="J32" s="334"/>
      <c r="K32" s="7">
        <f t="shared" si="18"/>
        <v>115</v>
      </c>
      <c r="L32" s="1"/>
      <c r="M32" s="385" t="str">
        <f t="shared" si="19"/>
        <v/>
      </c>
      <c r="N32" s="386"/>
      <c r="O32" s="349" t="str">
        <f t="shared" si="20"/>
        <v/>
      </c>
      <c r="P32" s="350"/>
      <c r="Q32" s="359" t="str">
        <f t="shared" si="21"/>
        <v xml:space="preserve"> </v>
      </c>
      <c r="R32" s="360"/>
      <c r="S32" s="360"/>
      <c r="T32" s="360"/>
      <c r="U32" s="360"/>
      <c r="V32" s="360"/>
      <c r="W32" s="360"/>
      <c r="X32" s="360"/>
      <c r="Y32" s="360"/>
      <c r="Z32" s="360"/>
      <c r="AA32" s="360"/>
      <c r="AB32" s="360"/>
      <c r="AC32" s="360"/>
      <c r="AD32" s="360"/>
      <c r="AE32" s="360"/>
      <c r="AF32" s="360"/>
      <c r="AG32" s="360"/>
      <c r="AH32" s="360"/>
      <c r="AI32" s="360"/>
      <c r="AJ32" s="360"/>
      <c r="AK32" s="360"/>
      <c r="AL32" s="361"/>
      <c r="AM32" s="346" t="str">
        <f t="shared" si="22"/>
        <v/>
      </c>
      <c r="AN32" s="347"/>
      <c r="AO32" s="347"/>
      <c r="AP32" s="347"/>
      <c r="AQ32" s="347"/>
      <c r="AR32" s="347"/>
      <c r="AS32" s="347"/>
      <c r="AT32" s="347"/>
      <c r="AU32" s="340" t="str">
        <f t="shared" si="23"/>
        <v/>
      </c>
      <c r="AV32" s="341"/>
      <c r="AW32" s="341"/>
      <c r="AX32" s="341"/>
      <c r="AY32" s="341"/>
      <c r="AZ32" s="341"/>
      <c r="BA32" s="341"/>
      <c r="BB32" s="342"/>
      <c r="BC32" s="28"/>
      <c r="BD32" s="28"/>
      <c r="BE32" s="333"/>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331"/>
      <c r="CE32" s="331"/>
      <c r="CF32" s="331"/>
      <c r="CG32" s="331"/>
    </row>
    <row r="33" spans="1:85" ht="17.100000000000001" customHeight="1">
      <c r="A33" s="51"/>
      <c r="B33" s="293"/>
      <c r="C33" s="292"/>
      <c r="D33" s="276"/>
      <c r="E33" s="69"/>
      <c r="F33" s="66"/>
      <c r="G33" s="295"/>
      <c r="H33" s="307"/>
      <c r="I33" s="294"/>
      <c r="J33" s="334"/>
      <c r="K33" s="7">
        <f t="shared" si="18"/>
        <v>116</v>
      </c>
      <c r="L33" s="1"/>
      <c r="M33" s="385" t="str">
        <f t="shared" si="19"/>
        <v/>
      </c>
      <c r="N33" s="386"/>
      <c r="O33" s="349" t="str">
        <f t="shared" si="20"/>
        <v/>
      </c>
      <c r="P33" s="350"/>
      <c r="Q33" s="359" t="str">
        <f t="shared" si="21"/>
        <v xml:space="preserve"> </v>
      </c>
      <c r="R33" s="360"/>
      <c r="S33" s="360"/>
      <c r="T33" s="360"/>
      <c r="U33" s="360"/>
      <c r="V33" s="360"/>
      <c r="W33" s="360"/>
      <c r="X33" s="360"/>
      <c r="Y33" s="360"/>
      <c r="Z33" s="360"/>
      <c r="AA33" s="360"/>
      <c r="AB33" s="360"/>
      <c r="AC33" s="360"/>
      <c r="AD33" s="360"/>
      <c r="AE33" s="360"/>
      <c r="AF33" s="360"/>
      <c r="AG33" s="360"/>
      <c r="AH33" s="360"/>
      <c r="AI33" s="360"/>
      <c r="AJ33" s="360"/>
      <c r="AK33" s="360"/>
      <c r="AL33" s="361"/>
      <c r="AM33" s="346" t="str">
        <f t="shared" si="22"/>
        <v/>
      </c>
      <c r="AN33" s="347"/>
      <c r="AO33" s="347"/>
      <c r="AP33" s="347"/>
      <c r="AQ33" s="347"/>
      <c r="AR33" s="347"/>
      <c r="AS33" s="347"/>
      <c r="AT33" s="347"/>
      <c r="AU33" s="340" t="str">
        <f t="shared" si="23"/>
        <v/>
      </c>
      <c r="AV33" s="341"/>
      <c r="AW33" s="341"/>
      <c r="AX33" s="341"/>
      <c r="AY33" s="341"/>
      <c r="AZ33" s="341"/>
      <c r="BA33" s="341"/>
      <c r="BB33" s="342"/>
      <c r="BC33" s="28"/>
      <c r="BD33" s="28"/>
      <c r="BE33" s="333"/>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331"/>
      <c r="CE33" s="331"/>
      <c r="CF33" s="331"/>
      <c r="CG33" s="331"/>
    </row>
    <row r="34" spans="1:85" ht="17.100000000000001" customHeight="1">
      <c r="A34" s="51"/>
      <c r="B34" s="293"/>
      <c r="C34" s="292"/>
      <c r="D34" s="276"/>
      <c r="E34" s="69"/>
      <c r="F34" s="66"/>
      <c r="G34" s="295"/>
      <c r="H34" s="307"/>
      <c r="I34" s="294"/>
      <c r="J34" s="334"/>
      <c r="K34" s="7">
        <f t="shared" si="18"/>
        <v>117</v>
      </c>
      <c r="L34" s="1"/>
      <c r="M34" s="385" t="str">
        <f t="shared" si="19"/>
        <v/>
      </c>
      <c r="N34" s="386"/>
      <c r="O34" s="349" t="str">
        <f t="shared" si="20"/>
        <v/>
      </c>
      <c r="P34" s="350"/>
      <c r="Q34" s="359" t="str">
        <f t="shared" si="21"/>
        <v xml:space="preserve"> </v>
      </c>
      <c r="R34" s="360"/>
      <c r="S34" s="360"/>
      <c r="T34" s="360"/>
      <c r="U34" s="360"/>
      <c r="V34" s="360"/>
      <c r="W34" s="360"/>
      <c r="X34" s="360"/>
      <c r="Y34" s="360"/>
      <c r="Z34" s="360"/>
      <c r="AA34" s="360"/>
      <c r="AB34" s="360"/>
      <c r="AC34" s="360"/>
      <c r="AD34" s="360"/>
      <c r="AE34" s="360"/>
      <c r="AF34" s="360"/>
      <c r="AG34" s="360"/>
      <c r="AH34" s="360"/>
      <c r="AI34" s="360"/>
      <c r="AJ34" s="360"/>
      <c r="AK34" s="360"/>
      <c r="AL34" s="361"/>
      <c r="AM34" s="346" t="str">
        <f t="shared" si="22"/>
        <v/>
      </c>
      <c r="AN34" s="347"/>
      <c r="AO34" s="347"/>
      <c r="AP34" s="347"/>
      <c r="AQ34" s="347"/>
      <c r="AR34" s="347"/>
      <c r="AS34" s="347"/>
      <c r="AT34" s="347"/>
      <c r="AU34" s="340" t="str">
        <f t="shared" si="23"/>
        <v/>
      </c>
      <c r="AV34" s="341"/>
      <c r="AW34" s="341"/>
      <c r="AX34" s="341"/>
      <c r="AY34" s="341"/>
      <c r="AZ34" s="341"/>
      <c r="BA34" s="341"/>
      <c r="BB34" s="342"/>
      <c r="BC34" s="28"/>
      <c r="BD34" s="28"/>
      <c r="BE34" s="333"/>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331"/>
      <c r="CE34" s="331"/>
      <c r="CF34" s="331"/>
      <c r="CG34" s="331"/>
    </row>
    <row r="35" spans="1:85" ht="17.100000000000001" customHeight="1">
      <c r="A35" s="51"/>
      <c r="B35" s="293"/>
      <c r="C35" s="292"/>
      <c r="D35" s="276"/>
      <c r="E35" s="69"/>
      <c r="F35" s="66"/>
      <c r="G35" s="295"/>
      <c r="H35" s="307"/>
      <c r="I35" s="294"/>
      <c r="J35" s="334"/>
      <c r="K35" s="7">
        <f t="shared" si="18"/>
        <v>118</v>
      </c>
      <c r="L35" s="1"/>
      <c r="M35" s="385" t="str">
        <f t="shared" si="19"/>
        <v/>
      </c>
      <c r="N35" s="386"/>
      <c r="O35" s="349" t="str">
        <f t="shared" si="20"/>
        <v/>
      </c>
      <c r="P35" s="350"/>
      <c r="Q35" s="359" t="str">
        <f t="shared" si="21"/>
        <v xml:space="preserve"> </v>
      </c>
      <c r="R35" s="360"/>
      <c r="S35" s="360"/>
      <c r="T35" s="360"/>
      <c r="U35" s="360"/>
      <c r="V35" s="360"/>
      <c r="W35" s="360"/>
      <c r="X35" s="360"/>
      <c r="Y35" s="360"/>
      <c r="Z35" s="360"/>
      <c r="AA35" s="360"/>
      <c r="AB35" s="360"/>
      <c r="AC35" s="360"/>
      <c r="AD35" s="360"/>
      <c r="AE35" s="360"/>
      <c r="AF35" s="360"/>
      <c r="AG35" s="360"/>
      <c r="AH35" s="360"/>
      <c r="AI35" s="360"/>
      <c r="AJ35" s="360"/>
      <c r="AK35" s="360"/>
      <c r="AL35" s="361"/>
      <c r="AM35" s="346" t="str">
        <f t="shared" si="22"/>
        <v/>
      </c>
      <c r="AN35" s="347"/>
      <c r="AO35" s="347"/>
      <c r="AP35" s="347"/>
      <c r="AQ35" s="347"/>
      <c r="AR35" s="347"/>
      <c r="AS35" s="347"/>
      <c r="AT35" s="347"/>
      <c r="AU35" s="340" t="str">
        <f t="shared" si="23"/>
        <v/>
      </c>
      <c r="AV35" s="341"/>
      <c r="AW35" s="341"/>
      <c r="AX35" s="341"/>
      <c r="AY35" s="341"/>
      <c r="AZ35" s="341"/>
      <c r="BA35" s="341"/>
      <c r="BB35" s="342"/>
      <c r="BC35" s="28"/>
      <c r="BD35" s="28"/>
      <c r="BE35" s="333"/>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331"/>
      <c r="CE35" s="331"/>
      <c r="CF35" s="331"/>
      <c r="CG35" s="331"/>
    </row>
    <row r="36" spans="1:85" ht="17.100000000000001" customHeight="1">
      <c r="A36" s="51"/>
      <c r="B36" s="293"/>
      <c r="C36" s="292"/>
      <c r="D36" s="276"/>
      <c r="E36" s="69"/>
      <c r="F36" s="66"/>
      <c r="G36" s="289"/>
      <c r="H36" s="308"/>
      <c r="I36" s="288"/>
      <c r="J36" s="334"/>
      <c r="K36" s="7">
        <f t="shared" si="18"/>
        <v>119</v>
      </c>
      <c r="L36" s="1"/>
      <c r="M36" s="387" t="str">
        <f t="shared" si="19"/>
        <v/>
      </c>
      <c r="N36" s="388"/>
      <c r="O36" s="394" t="str">
        <f t="shared" si="20"/>
        <v/>
      </c>
      <c r="P36" s="395"/>
      <c r="Q36" s="400" t="str">
        <f t="shared" si="21"/>
        <v xml:space="preserve"> </v>
      </c>
      <c r="R36" s="401"/>
      <c r="S36" s="401"/>
      <c r="T36" s="401"/>
      <c r="U36" s="401"/>
      <c r="V36" s="401"/>
      <c r="W36" s="401"/>
      <c r="X36" s="401"/>
      <c r="Y36" s="401"/>
      <c r="Z36" s="401"/>
      <c r="AA36" s="401"/>
      <c r="AB36" s="401"/>
      <c r="AC36" s="401"/>
      <c r="AD36" s="401"/>
      <c r="AE36" s="401"/>
      <c r="AF36" s="401"/>
      <c r="AG36" s="401"/>
      <c r="AH36" s="401"/>
      <c r="AI36" s="401"/>
      <c r="AJ36" s="401"/>
      <c r="AK36" s="401"/>
      <c r="AL36" s="402"/>
      <c r="AM36" s="435" t="str">
        <f t="shared" si="22"/>
        <v/>
      </c>
      <c r="AN36" s="436"/>
      <c r="AO36" s="436"/>
      <c r="AP36" s="436"/>
      <c r="AQ36" s="436"/>
      <c r="AR36" s="436"/>
      <c r="AS36" s="436"/>
      <c r="AT36" s="436"/>
      <c r="AU36" s="432" t="str">
        <f t="shared" si="23"/>
        <v/>
      </c>
      <c r="AV36" s="433"/>
      <c r="AW36" s="433"/>
      <c r="AX36" s="433"/>
      <c r="AY36" s="433"/>
      <c r="AZ36" s="433"/>
      <c r="BA36" s="433"/>
      <c r="BB36" s="434"/>
      <c r="BC36" s="28"/>
      <c r="BD36" s="28"/>
      <c r="BE36" s="333"/>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331"/>
      <c r="CE36" s="331"/>
      <c r="CF36" s="331"/>
      <c r="CG36" s="331"/>
    </row>
    <row r="37" spans="1:85" ht="17.100000000000001" customHeight="1">
      <c r="A37" s="51"/>
      <c r="B37" s="291"/>
      <c r="C37" s="290"/>
      <c r="D37" s="276"/>
      <c r="E37" s="69"/>
      <c r="F37" s="66"/>
      <c r="G37" s="289"/>
      <c r="H37" s="308"/>
      <c r="I37" s="288"/>
      <c r="J37" s="334"/>
      <c r="K37" s="7">
        <f t="shared" si="18"/>
        <v>120</v>
      </c>
      <c r="L37" s="1"/>
      <c r="M37" s="387" t="str">
        <f t="shared" si="19"/>
        <v/>
      </c>
      <c r="N37" s="388"/>
      <c r="O37" s="394" t="str">
        <f t="shared" si="20"/>
        <v/>
      </c>
      <c r="P37" s="395"/>
      <c r="Q37" s="400" t="str">
        <f t="shared" si="21"/>
        <v xml:space="preserve"> </v>
      </c>
      <c r="R37" s="401"/>
      <c r="S37" s="401"/>
      <c r="T37" s="401"/>
      <c r="U37" s="401"/>
      <c r="V37" s="401"/>
      <c r="W37" s="401"/>
      <c r="X37" s="401"/>
      <c r="Y37" s="401"/>
      <c r="Z37" s="401"/>
      <c r="AA37" s="401"/>
      <c r="AB37" s="401"/>
      <c r="AC37" s="401"/>
      <c r="AD37" s="401"/>
      <c r="AE37" s="401"/>
      <c r="AF37" s="401"/>
      <c r="AG37" s="401"/>
      <c r="AH37" s="401"/>
      <c r="AI37" s="401"/>
      <c r="AJ37" s="401"/>
      <c r="AK37" s="401"/>
      <c r="AL37" s="402"/>
      <c r="AM37" s="435" t="str">
        <f t="shared" si="22"/>
        <v/>
      </c>
      <c r="AN37" s="436"/>
      <c r="AO37" s="436"/>
      <c r="AP37" s="436"/>
      <c r="AQ37" s="436"/>
      <c r="AR37" s="436"/>
      <c r="AS37" s="436"/>
      <c r="AT37" s="436"/>
      <c r="AU37" s="432" t="str">
        <f t="shared" si="23"/>
        <v/>
      </c>
      <c r="AV37" s="433"/>
      <c r="AW37" s="433"/>
      <c r="AX37" s="433"/>
      <c r="AY37" s="433"/>
      <c r="AZ37" s="433"/>
      <c r="BA37" s="433"/>
      <c r="BB37" s="434"/>
      <c r="BC37" s="28"/>
      <c r="BD37" s="28"/>
      <c r="BE37" s="333"/>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331"/>
      <c r="CE37" s="331"/>
      <c r="CF37" s="331"/>
      <c r="CG37" s="331"/>
    </row>
    <row r="38" spans="1:85" ht="17.100000000000001" customHeight="1">
      <c r="A38" s="51"/>
      <c r="B38" s="287"/>
      <c r="C38" s="286"/>
      <c r="D38" s="276"/>
      <c r="E38" s="70"/>
      <c r="F38" s="67"/>
      <c r="G38" s="212"/>
      <c r="H38" s="309"/>
      <c r="I38" s="285"/>
      <c r="J38" s="334"/>
      <c r="K38" s="7">
        <f t="shared" si="18"/>
        <v>121</v>
      </c>
      <c r="L38" s="1"/>
      <c r="M38" s="398" t="str">
        <f t="shared" si="19"/>
        <v/>
      </c>
      <c r="N38" s="399"/>
      <c r="O38" s="450" t="str">
        <f t="shared" si="20"/>
        <v/>
      </c>
      <c r="P38" s="451"/>
      <c r="Q38" s="405" t="str">
        <f t="shared" si="21"/>
        <v xml:space="preserve"> </v>
      </c>
      <c r="R38" s="406"/>
      <c r="S38" s="406"/>
      <c r="T38" s="406"/>
      <c r="U38" s="406"/>
      <c r="V38" s="406"/>
      <c r="W38" s="406"/>
      <c r="X38" s="406"/>
      <c r="Y38" s="406"/>
      <c r="Z38" s="406"/>
      <c r="AA38" s="406"/>
      <c r="AB38" s="406"/>
      <c r="AC38" s="406"/>
      <c r="AD38" s="406"/>
      <c r="AE38" s="406"/>
      <c r="AF38" s="406"/>
      <c r="AG38" s="406"/>
      <c r="AH38" s="406"/>
      <c r="AI38" s="406"/>
      <c r="AJ38" s="406"/>
      <c r="AK38" s="406"/>
      <c r="AL38" s="407"/>
      <c r="AM38" s="354" t="str">
        <f t="shared" si="22"/>
        <v/>
      </c>
      <c r="AN38" s="437"/>
      <c r="AO38" s="437"/>
      <c r="AP38" s="437"/>
      <c r="AQ38" s="437"/>
      <c r="AR38" s="437"/>
      <c r="AS38" s="437"/>
      <c r="AT38" s="437"/>
      <c r="AU38" s="441" t="str">
        <f t="shared" si="23"/>
        <v/>
      </c>
      <c r="AV38" s="442"/>
      <c r="AW38" s="442"/>
      <c r="AX38" s="442"/>
      <c r="AY38" s="442"/>
      <c r="AZ38" s="442"/>
      <c r="BA38" s="442"/>
      <c r="BB38" s="443"/>
      <c r="BC38" s="28"/>
      <c r="BD38" s="28"/>
      <c r="BE38" s="333"/>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331"/>
      <c r="CE38" s="331"/>
      <c r="CF38" s="331"/>
      <c r="CG38" s="331"/>
    </row>
    <row r="39" spans="1:85" ht="17.100000000000001" customHeight="1">
      <c r="A39" s="51"/>
      <c r="B39" s="266" t="s">
        <v>98</v>
      </c>
      <c r="C39" s="267"/>
      <c r="D39" s="267"/>
      <c r="E39" s="267"/>
      <c r="F39" s="267"/>
      <c r="G39" s="267"/>
      <c r="H39" s="267"/>
      <c r="I39" s="267"/>
      <c r="J39" s="334"/>
      <c r="K39" s="7">
        <f t="shared" si="18"/>
        <v>122</v>
      </c>
      <c r="L39" s="1"/>
      <c r="M39" s="429" t="s">
        <v>97</v>
      </c>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1"/>
      <c r="BC39" s="28"/>
      <c r="BD39" s="28"/>
      <c r="BE39" s="333"/>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331"/>
      <c r="CE39" s="331"/>
      <c r="CF39" s="331"/>
      <c r="CG39" s="331"/>
    </row>
    <row r="40" spans="1:85" ht="17.100000000000001" customHeight="1">
      <c r="A40" s="51"/>
      <c r="B40" s="284"/>
      <c r="C40" s="283"/>
      <c r="D40" s="276"/>
      <c r="E40" s="282"/>
      <c r="F40" s="281"/>
      <c r="G40" s="212"/>
      <c r="H40" s="310"/>
      <c r="I40" s="328"/>
      <c r="J40" s="334"/>
      <c r="K40" s="7">
        <f t="shared" si="18"/>
        <v>123</v>
      </c>
      <c r="L40" s="1"/>
      <c r="M40" s="417" t="str">
        <f>IF(BX40="","",IF(BX40&gt;100,"",BX40))</f>
        <v/>
      </c>
      <c r="N40" s="418"/>
      <c r="O40" s="280"/>
      <c r="P40" s="279"/>
      <c r="Q40" s="455" t="str">
        <f>IF($BX40="","",UPPER(VLOOKUP($BX40,$BP$18:$BU$43,2,0)))&amp;" "&amp;IF($BX40="","",UPPER(VLOOKUP($BX40,$BP$18:$BU$43,3,0)))</f>
        <v xml:space="preserve"> </v>
      </c>
      <c r="R40" s="468"/>
      <c r="S40" s="468"/>
      <c r="T40" s="468"/>
      <c r="U40" s="468"/>
      <c r="V40" s="468"/>
      <c r="W40" s="468"/>
      <c r="X40" s="468"/>
      <c r="Y40" s="468"/>
      <c r="Z40" s="468"/>
      <c r="AA40" s="468"/>
      <c r="AB40" s="468"/>
      <c r="AC40" s="468"/>
      <c r="AD40" s="468"/>
      <c r="AE40" s="468"/>
      <c r="AF40" s="468"/>
      <c r="AG40" s="468"/>
      <c r="AH40" s="468"/>
      <c r="AI40" s="468"/>
      <c r="AJ40" s="468"/>
      <c r="AK40" s="468"/>
      <c r="AL40" s="469"/>
      <c r="AM40" s="354" t="str">
        <f>IF($BX40="","",VLOOKUP($BX40,$BP$40:$BU$41,5,0)&amp;" "&amp;VLOOKUP($BX40,$BP$40:$BU$41,6,0))</f>
        <v/>
      </c>
      <c r="AN40" s="355"/>
      <c r="AO40" s="355"/>
      <c r="AP40" s="355"/>
      <c r="AQ40" s="355"/>
      <c r="AR40" s="355"/>
      <c r="AS40" s="355"/>
      <c r="AT40" s="355"/>
      <c r="AU40" s="419" t="str">
        <f>IF($BX40="","",UPPER(VLOOKUP($BX40,$BP$40:$BV$41,7,0)))</f>
        <v/>
      </c>
      <c r="AV40" s="449"/>
      <c r="AW40" s="449"/>
      <c r="AX40" s="449"/>
      <c r="AY40" s="449"/>
      <c r="AZ40" s="449"/>
      <c r="BA40" s="449"/>
      <c r="BB40" s="421"/>
      <c r="BC40" s="28"/>
      <c r="BD40" s="28"/>
      <c r="BE40" s="333"/>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331"/>
      <c r="CE40" s="331"/>
      <c r="CF40" s="331"/>
      <c r="CG40" s="331"/>
    </row>
    <row r="41" spans="1:85" ht="17.100000000000001" customHeight="1" thickBot="1">
      <c r="A41" s="51"/>
      <c r="B41" s="278"/>
      <c r="C41" s="277"/>
      <c r="D41" s="276"/>
      <c r="E41" s="275"/>
      <c r="F41" s="275"/>
      <c r="G41" s="212"/>
      <c r="H41" s="310"/>
      <c r="I41" s="329"/>
      <c r="J41" s="334"/>
      <c r="K41" s="7">
        <f t="shared" si="18"/>
        <v>124</v>
      </c>
      <c r="L41" s="1"/>
      <c r="M41" s="417" t="str">
        <f>IF(BX41="","",IF(BX41&gt;100,"",BX41))</f>
        <v/>
      </c>
      <c r="N41" s="418"/>
      <c r="O41" s="274"/>
      <c r="P41" s="273"/>
      <c r="Q41" s="459" t="str">
        <f>IF($BX41="","",UPPER(VLOOKUP($BX41,$BP$18:$BU$43,2,0)))&amp;" "&amp;IF($BX41="","",UPPER(VLOOKUP($BX41,$BP$18:$BU$43,3,0)))</f>
        <v xml:space="preserve"> </v>
      </c>
      <c r="R41" s="460"/>
      <c r="S41" s="460"/>
      <c r="T41" s="460"/>
      <c r="U41" s="460"/>
      <c r="V41" s="460"/>
      <c r="W41" s="460"/>
      <c r="X41" s="460"/>
      <c r="Y41" s="460"/>
      <c r="Z41" s="460"/>
      <c r="AA41" s="460"/>
      <c r="AB41" s="460"/>
      <c r="AC41" s="460"/>
      <c r="AD41" s="460"/>
      <c r="AE41" s="460"/>
      <c r="AF41" s="460"/>
      <c r="AG41" s="460"/>
      <c r="AH41" s="460"/>
      <c r="AI41" s="460"/>
      <c r="AJ41" s="460"/>
      <c r="AK41" s="460"/>
      <c r="AL41" s="461"/>
      <c r="AM41" s="356" t="str">
        <f>IF($BX41="","",VLOOKUP($BX41,$BP$40:$BU$41,5,0)&amp;" "&amp;VLOOKUP($BX41,$BP$40:$BU$41,6,0))</f>
        <v/>
      </c>
      <c r="AN41" s="357"/>
      <c r="AO41" s="357"/>
      <c r="AP41" s="357"/>
      <c r="AQ41" s="357"/>
      <c r="AR41" s="357"/>
      <c r="AS41" s="357"/>
      <c r="AT41" s="358"/>
      <c r="AU41" s="462" t="str">
        <f>IF($BX41="","",UPPER(VLOOKUP($BX41,$BP$40:$BV$41,7,0)))</f>
        <v/>
      </c>
      <c r="AV41" s="463"/>
      <c r="AW41" s="463"/>
      <c r="AX41" s="463"/>
      <c r="AY41" s="463"/>
      <c r="AZ41" s="463"/>
      <c r="BA41" s="463"/>
      <c r="BB41" s="464"/>
      <c r="BC41" s="28"/>
      <c r="BD41" s="28"/>
      <c r="BE41" s="333"/>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331"/>
      <c r="CE41" s="331"/>
      <c r="CF41" s="331"/>
      <c r="CG41" s="331"/>
    </row>
    <row r="42" spans="1:85" ht="17.100000000000001" customHeight="1" thickTop="1" thickBot="1">
      <c r="A42" s="51"/>
      <c r="B42" s="236"/>
      <c r="C42" s="236"/>
      <c r="D42" s="236"/>
      <c r="E42" s="236"/>
      <c r="F42" s="236"/>
      <c r="G42" s="236"/>
      <c r="H42" s="236"/>
      <c r="I42" s="236"/>
      <c r="J42" s="334"/>
      <c r="K42" s="7"/>
      <c r="L42" s="7"/>
      <c r="M42" s="410" t="s">
        <v>5</v>
      </c>
      <c r="N42" s="411"/>
      <c r="O42" s="411"/>
      <c r="P42" s="411"/>
      <c r="Q42" s="412"/>
      <c r="R42" s="413"/>
      <c r="S42" s="457" t="str">
        <f>IFERROR(UPPER(VLOOKUP(M42,$BH$50:$BM$60,2,0))&amp;" "&amp;UPPER(VLOOKUP(M42,$BH$50:$BM$60,3,0)),"")</f>
        <v/>
      </c>
      <c r="T42" s="458"/>
      <c r="U42" s="458"/>
      <c r="V42" s="458"/>
      <c r="W42" s="458"/>
      <c r="X42" s="458"/>
      <c r="Y42" s="458"/>
      <c r="Z42" s="458"/>
      <c r="AA42" s="458"/>
      <c r="AB42" s="458"/>
      <c r="AC42" s="458"/>
      <c r="AD42" s="458"/>
      <c r="AE42" s="458"/>
      <c r="AF42" s="458"/>
      <c r="AG42" s="458"/>
      <c r="AH42" s="458"/>
      <c r="AI42" s="458"/>
      <c r="AJ42" s="458"/>
      <c r="AK42" s="458"/>
      <c r="AL42" s="458"/>
      <c r="AM42" s="408" t="str">
        <f>VLOOKUP($S42,$BQ$50:$BV$57,4,0)&amp;" "&amp;VLOOKUP($S42,$BQ$50:$BV$57,5,0)</f>
        <v xml:space="preserve"> </v>
      </c>
      <c r="AN42" s="409"/>
      <c r="AO42" s="409"/>
      <c r="AP42" s="409"/>
      <c r="AQ42" s="409"/>
      <c r="AR42" s="409"/>
      <c r="AS42" s="409"/>
      <c r="AT42" s="409"/>
      <c r="AU42" s="438" t="str">
        <f>IF($S42="","",UPPER(VLOOKUP($S42,$BQ$50:$BV$60,6,0)))</f>
        <v/>
      </c>
      <c r="AV42" s="439"/>
      <c r="AW42" s="439"/>
      <c r="AX42" s="439"/>
      <c r="AY42" s="439"/>
      <c r="AZ42" s="439"/>
      <c r="BA42" s="439"/>
      <c r="BB42" s="440"/>
      <c r="BC42" s="7"/>
      <c r="BD42" s="28"/>
      <c r="BE42" s="333"/>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331"/>
      <c r="CE42" s="331"/>
      <c r="CF42" s="331"/>
      <c r="CG42" s="331"/>
    </row>
    <row r="43" spans="1:85" ht="17.100000000000001" customHeight="1" thickBot="1">
      <c r="A43" s="51"/>
      <c r="B43" s="268" t="s">
        <v>34</v>
      </c>
      <c r="C43" s="264"/>
      <c r="D43" s="264"/>
      <c r="E43" s="264"/>
      <c r="F43" s="264"/>
      <c r="G43" s="264"/>
      <c r="H43" s="264"/>
      <c r="I43" s="265"/>
      <c r="J43" s="334"/>
      <c r="K43" s="7"/>
      <c r="L43" s="1"/>
      <c r="M43" s="414" t="s">
        <v>27</v>
      </c>
      <c r="N43" s="415"/>
      <c r="O43" s="415"/>
      <c r="P43" s="415"/>
      <c r="Q43" s="415"/>
      <c r="R43" s="416"/>
      <c r="S43" s="455" t="str">
        <f>IFERROR(UPPER(VLOOKUP(M43,$BH$50:$BM$60,2,0))&amp;" "&amp;UPPER(VLOOKUP(M43,$BH$50:$BM$60,3,0)),"")</f>
        <v/>
      </c>
      <c r="T43" s="456"/>
      <c r="U43" s="456"/>
      <c r="V43" s="456"/>
      <c r="W43" s="456"/>
      <c r="X43" s="456"/>
      <c r="Y43" s="456"/>
      <c r="Z43" s="456"/>
      <c r="AA43" s="456"/>
      <c r="AB43" s="456"/>
      <c r="AC43" s="456"/>
      <c r="AD43" s="456"/>
      <c r="AE43" s="456"/>
      <c r="AF43" s="456"/>
      <c r="AG43" s="456"/>
      <c r="AH43" s="456"/>
      <c r="AI43" s="456"/>
      <c r="AJ43" s="456"/>
      <c r="AK43" s="456"/>
      <c r="AL43" s="456"/>
      <c r="AM43" s="408" t="str">
        <f>VLOOKUP($S43,$BQ$50:$BV$57,4,0)&amp;" "&amp;VLOOKUP($S43,$BQ$50:$BV$57,5,0)</f>
        <v xml:space="preserve"> </v>
      </c>
      <c r="AN43" s="409"/>
      <c r="AO43" s="409"/>
      <c r="AP43" s="409"/>
      <c r="AQ43" s="409"/>
      <c r="AR43" s="409"/>
      <c r="AS43" s="409"/>
      <c r="AT43" s="409"/>
      <c r="AU43" s="419" t="str">
        <f>IF($S43="","",UPPER(VLOOKUP($S43,$BQ$50:$BV$60,6,0)))</f>
        <v/>
      </c>
      <c r="AV43" s="420"/>
      <c r="AW43" s="420"/>
      <c r="AX43" s="420"/>
      <c r="AY43" s="420"/>
      <c r="AZ43" s="420"/>
      <c r="BA43" s="420"/>
      <c r="BB43" s="421"/>
      <c r="BC43" s="28"/>
      <c r="BD43" s="28"/>
      <c r="BE43" s="333"/>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331"/>
      <c r="CE43" s="331"/>
      <c r="CF43" s="331"/>
      <c r="CG43" s="331"/>
    </row>
    <row r="44" spans="1:85" ht="17.100000000000001" customHeight="1" thickBot="1">
      <c r="A44" s="51"/>
      <c r="B44" s="61"/>
      <c r="C44" s="403" t="s">
        <v>33</v>
      </c>
      <c r="D44" s="404"/>
      <c r="E44" s="258" t="s">
        <v>32</v>
      </c>
      <c r="F44" s="258" t="s">
        <v>4</v>
      </c>
      <c r="G44" s="423" t="s">
        <v>26</v>
      </c>
      <c r="H44" s="423"/>
      <c r="I44" s="100" t="s">
        <v>120</v>
      </c>
      <c r="J44" s="334"/>
      <c r="K44" s="7"/>
      <c r="L44" s="1"/>
      <c r="M44" s="414" t="s">
        <v>28</v>
      </c>
      <c r="N44" s="415"/>
      <c r="O44" s="415"/>
      <c r="P44" s="415"/>
      <c r="Q44" s="415"/>
      <c r="R44" s="416"/>
      <c r="S44" s="455" t="str">
        <f>IFERROR(UPPER(VLOOKUP(M44,$BH$50:$BM$60,2,0))&amp;" "&amp;UPPER(VLOOKUP(M44,$BH$50:$BM$60,3,0)),"")</f>
        <v/>
      </c>
      <c r="T44" s="456"/>
      <c r="U44" s="456"/>
      <c r="V44" s="456"/>
      <c r="W44" s="456"/>
      <c r="X44" s="456"/>
      <c r="Y44" s="456"/>
      <c r="Z44" s="456"/>
      <c r="AA44" s="456"/>
      <c r="AB44" s="456"/>
      <c r="AC44" s="456"/>
      <c r="AD44" s="456"/>
      <c r="AE44" s="456"/>
      <c r="AF44" s="456"/>
      <c r="AG44" s="456"/>
      <c r="AH44" s="456"/>
      <c r="AI44" s="456"/>
      <c r="AJ44" s="456"/>
      <c r="AK44" s="456"/>
      <c r="AL44" s="456"/>
      <c r="AM44" s="408" t="str">
        <f>VLOOKUP($S44,$BQ$50:$BV$57,4,0)&amp;" "&amp;VLOOKUP($S44,$BQ$50:$BV$57,5,0)</f>
        <v xml:space="preserve"> </v>
      </c>
      <c r="AN44" s="409"/>
      <c r="AO44" s="409"/>
      <c r="AP44" s="409"/>
      <c r="AQ44" s="409"/>
      <c r="AR44" s="409"/>
      <c r="AS44" s="409"/>
      <c r="AT44" s="409"/>
      <c r="AU44" s="419" t="str">
        <f>IF($S44="","",UPPER(VLOOKUP($S44,$BQ$50:$BV$60,6,0)))</f>
        <v/>
      </c>
      <c r="AV44" s="420"/>
      <c r="AW44" s="420"/>
      <c r="AX44" s="420"/>
      <c r="AY44" s="420"/>
      <c r="AZ44" s="420"/>
      <c r="BA44" s="420"/>
      <c r="BB44" s="421"/>
      <c r="BC44" s="28"/>
      <c r="BD44" s="28"/>
      <c r="BE44" s="333"/>
      <c r="BF44" s="55">
        <f t="shared" si="26"/>
        <v>1036</v>
      </c>
      <c r="BG44" s="59" t="str">
        <f>IFERROR(VLOOKUP(BF44,#REF!,2,0),"")</f>
        <v/>
      </c>
      <c r="CD44" s="331"/>
      <c r="CE44" s="331"/>
      <c r="CF44" s="331"/>
      <c r="CG44" s="331"/>
    </row>
    <row r="45" spans="1:85" ht="17.100000000000001" customHeight="1">
      <c r="A45" s="51"/>
      <c r="B45" s="101"/>
      <c r="C45" s="396"/>
      <c r="D45" s="397"/>
      <c r="E45" s="211"/>
      <c r="F45" s="211"/>
      <c r="G45" s="212"/>
      <c r="H45" s="310"/>
      <c r="I45" s="326"/>
      <c r="J45" s="334"/>
      <c r="K45" s="7"/>
      <c r="L45" s="1"/>
      <c r="M45" s="414" t="s">
        <v>6</v>
      </c>
      <c r="N45" s="415"/>
      <c r="O45" s="415"/>
      <c r="P45" s="415"/>
      <c r="Q45" s="415"/>
      <c r="R45" s="416"/>
      <c r="S45" s="455" t="str">
        <f>IFERROR(UPPER(VLOOKUP(M45,$BH$50:$BM$60,2,0))&amp;" "&amp;UPPER(VLOOKUP(M45,$BH$50:$BM$60,3,0)),"")</f>
        <v/>
      </c>
      <c r="T45" s="456"/>
      <c r="U45" s="456"/>
      <c r="V45" s="456"/>
      <c r="W45" s="456"/>
      <c r="X45" s="456"/>
      <c r="Y45" s="456"/>
      <c r="Z45" s="456"/>
      <c r="AA45" s="456"/>
      <c r="AB45" s="456"/>
      <c r="AC45" s="456"/>
      <c r="AD45" s="456"/>
      <c r="AE45" s="456"/>
      <c r="AF45" s="456"/>
      <c r="AG45" s="456"/>
      <c r="AH45" s="456"/>
      <c r="AI45" s="456"/>
      <c r="AJ45" s="456"/>
      <c r="AK45" s="456"/>
      <c r="AL45" s="456"/>
      <c r="AM45" s="408" t="str">
        <f>VLOOKUP($S45,$BQ$50:$BV$60,4,0)&amp;" "&amp;VLOOKUP($S45,$BQ$50:$BV$60,5,0)</f>
        <v xml:space="preserve"> </v>
      </c>
      <c r="AN45" s="409"/>
      <c r="AO45" s="409"/>
      <c r="AP45" s="409"/>
      <c r="AQ45" s="409"/>
      <c r="AR45" s="409"/>
      <c r="AS45" s="409"/>
      <c r="AT45" s="409"/>
      <c r="AU45" s="419" t="str">
        <f>IF($S45="","",UPPER(VLOOKUP($S45,$BQ$50:$BV$60,6,0)))</f>
        <v/>
      </c>
      <c r="AV45" s="420"/>
      <c r="AW45" s="420"/>
      <c r="AX45" s="420"/>
      <c r="AY45" s="420"/>
      <c r="AZ45" s="420"/>
      <c r="BA45" s="420"/>
      <c r="BB45" s="421"/>
      <c r="BC45" s="28"/>
      <c r="BD45" s="28"/>
      <c r="BE45" s="333"/>
      <c r="BF45" s="55">
        <f t="shared" si="26"/>
        <v>1037</v>
      </c>
      <c r="BG45" s="59" t="str">
        <f>IFERROR(VLOOKUP(BF45,#REF!,2,0),"")</f>
        <v/>
      </c>
      <c r="CD45" s="331"/>
      <c r="CE45" s="331"/>
      <c r="CF45" s="331"/>
      <c r="CG45" s="331"/>
    </row>
    <row r="46" spans="1:85" ht="17.100000000000001" customHeight="1" thickBot="1">
      <c r="A46" s="51"/>
      <c r="B46" s="101"/>
      <c r="C46" s="487"/>
      <c r="D46" s="488"/>
      <c r="E46" s="211"/>
      <c r="F46" s="211"/>
      <c r="G46" s="212"/>
      <c r="H46" s="310"/>
      <c r="I46" s="326"/>
      <c r="J46" s="334"/>
      <c r="K46" s="7"/>
      <c r="L46" s="1"/>
      <c r="M46" s="424"/>
      <c r="N46" s="425"/>
      <c r="O46" s="425"/>
      <c r="P46" s="425"/>
      <c r="Q46" s="425"/>
      <c r="R46" s="426"/>
      <c r="S46" s="491" t="str">
        <f>IFERROR(UPPER(VLOOKUP(M46,$BH$50:$BM$60,2,0))&amp;" "&amp;UPPER(VLOOKUP(M46,$BH$50:$BM$60,3,0)),"")</f>
        <v xml:space="preserve"> </v>
      </c>
      <c r="T46" s="492"/>
      <c r="U46" s="492"/>
      <c r="V46" s="492"/>
      <c r="W46" s="492"/>
      <c r="X46" s="492"/>
      <c r="Y46" s="492"/>
      <c r="Z46" s="492"/>
      <c r="AA46" s="492"/>
      <c r="AB46" s="492"/>
      <c r="AC46" s="492"/>
      <c r="AD46" s="492"/>
      <c r="AE46" s="492"/>
      <c r="AF46" s="492"/>
      <c r="AG46" s="492"/>
      <c r="AH46" s="492"/>
      <c r="AI46" s="492"/>
      <c r="AJ46" s="492"/>
      <c r="AK46" s="492"/>
      <c r="AL46" s="492"/>
      <c r="AM46" s="427" t="str">
        <f>VLOOKUP($S46,$BQ$50:$BV$57,4,0)&amp;" "&amp;VLOOKUP($S46,$BQ$50:$BV$57,5,0)</f>
        <v xml:space="preserve"> </v>
      </c>
      <c r="AN46" s="428"/>
      <c r="AO46" s="428"/>
      <c r="AP46" s="428"/>
      <c r="AQ46" s="428"/>
      <c r="AR46" s="428"/>
      <c r="AS46" s="428"/>
      <c r="AT46" s="428"/>
      <c r="AU46" s="477" t="str">
        <f>IF($S46="","",UPPER(VLOOKUP($S46,$BQ$50:$BV$60,6,0)))</f>
        <v/>
      </c>
      <c r="AV46" s="478"/>
      <c r="AW46" s="478"/>
      <c r="AX46" s="478"/>
      <c r="AY46" s="478"/>
      <c r="AZ46" s="478"/>
      <c r="BA46" s="478"/>
      <c r="BB46" s="479"/>
      <c r="BC46" s="28"/>
      <c r="BD46" s="28"/>
      <c r="BE46" s="333"/>
      <c r="BF46" s="55">
        <f t="shared" si="26"/>
        <v>1038</v>
      </c>
      <c r="BG46" s="59" t="str">
        <f>IFERROR(VLOOKUP(BF46,#REF!,2,0),"")</f>
        <v/>
      </c>
      <c r="CD46" s="331"/>
      <c r="CE46" s="331"/>
      <c r="CF46" s="331"/>
      <c r="CG46" s="331"/>
    </row>
    <row r="47" spans="1:85" ht="17.100000000000001" customHeight="1" thickBot="1">
      <c r="A47" s="51"/>
      <c r="B47" s="101"/>
      <c r="C47" s="487"/>
      <c r="D47" s="488"/>
      <c r="E47" s="272"/>
      <c r="F47" s="272"/>
      <c r="G47" s="212"/>
      <c r="H47" s="310"/>
      <c r="I47" s="326"/>
      <c r="J47" s="334"/>
      <c r="K47" s="7"/>
      <c r="L47" s="1"/>
      <c r="M47" s="484" t="s">
        <v>7</v>
      </c>
      <c r="N47" s="485"/>
      <c r="O47" s="485"/>
      <c r="P47" s="485"/>
      <c r="Q47" s="485"/>
      <c r="R47" s="485"/>
      <c r="S47" s="422" t="str">
        <f>IFERROR(UPPER(VLOOKUP($M47,$BH64:$BS67,10,0)),"")</f>
        <v/>
      </c>
      <c r="T47" s="422"/>
      <c r="U47" s="422"/>
      <c r="V47" s="422"/>
      <c r="W47" s="422"/>
      <c r="X47" s="422"/>
      <c r="Y47" s="422"/>
      <c r="Z47" s="422"/>
      <c r="AA47" s="422"/>
      <c r="AB47" s="422"/>
      <c r="AC47" s="422"/>
      <c r="AD47" s="422"/>
      <c r="AE47" s="422"/>
      <c r="AF47" s="422"/>
      <c r="AG47" s="422"/>
      <c r="AH47" s="216"/>
      <c r="AI47" s="215"/>
      <c r="AJ47" s="216"/>
      <c r="AK47" s="216"/>
      <c r="AL47" s="217" t="s">
        <v>44</v>
      </c>
      <c r="AM47" s="454" t="str">
        <f>IFERROR(UPPER(VLOOKUP(M47,$BH$64:$BM$67,5,0)),"")</f>
        <v/>
      </c>
      <c r="AN47" s="454"/>
      <c r="AO47" s="454"/>
      <c r="AP47" s="454"/>
      <c r="AQ47" s="454"/>
      <c r="AR47" s="454"/>
      <c r="AS47" s="454"/>
      <c r="AT47" s="454"/>
      <c r="AU47" s="216"/>
      <c r="AV47" s="243" t="s">
        <v>14</v>
      </c>
      <c r="AW47" s="452" t="str">
        <f>IFERROR(VLOOKUP(M47,BH64:BS67,6,0),"")</f>
        <v/>
      </c>
      <c r="AX47" s="452"/>
      <c r="AY47" s="452"/>
      <c r="AZ47" s="452"/>
      <c r="BA47" s="452"/>
      <c r="BB47" s="453"/>
      <c r="BC47" s="28"/>
      <c r="BD47" s="28"/>
      <c r="BE47" s="333"/>
      <c r="BF47" s="55">
        <f t="shared" si="26"/>
        <v>1039</v>
      </c>
      <c r="BG47" s="59" t="str">
        <f>IFERROR(VLOOKUP(BF47,#REF!,2,0),"")</f>
        <v/>
      </c>
      <c r="CD47" s="331"/>
      <c r="CE47" s="331"/>
      <c r="CF47" s="331"/>
      <c r="CG47" s="331"/>
    </row>
    <row r="48" spans="1:85" ht="17.100000000000001" customHeight="1">
      <c r="A48" s="51"/>
      <c r="B48" s="101"/>
      <c r="C48" s="487"/>
      <c r="D48" s="488"/>
      <c r="E48" s="211"/>
      <c r="F48" s="211"/>
      <c r="G48" s="212"/>
      <c r="H48" s="310"/>
      <c r="I48" s="326"/>
      <c r="J48" s="334"/>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333"/>
      <c r="BF48" s="55">
        <f t="shared" si="26"/>
        <v>1040</v>
      </c>
      <c r="BG48" s="59" t="str">
        <f>IFERROR(VLOOKUP(BF48,#REF!,2,0),"")</f>
        <v/>
      </c>
      <c r="CD48" s="331"/>
      <c r="CE48" s="331"/>
      <c r="CF48" s="331"/>
      <c r="CG48" s="331"/>
    </row>
    <row r="49" spans="1:85" ht="17.100000000000001" customHeight="1">
      <c r="A49" s="51"/>
      <c r="B49" s="101"/>
      <c r="C49" s="487"/>
      <c r="D49" s="488"/>
      <c r="E49" s="211"/>
      <c r="F49" s="211"/>
      <c r="G49" s="212"/>
      <c r="H49" s="310"/>
      <c r="I49" s="326"/>
      <c r="J49" s="334"/>
      <c r="K49" s="7"/>
      <c r="L49" s="1"/>
      <c r="M49" s="486"/>
      <c r="N49" s="486"/>
      <c r="O49" s="486"/>
      <c r="P49" s="486"/>
      <c r="Q49" s="486"/>
      <c r="R49" s="486"/>
      <c r="S49" s="486"/>
      <c r="T49" s="486"/>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333"/>
      <c r="BF49" s="55">
        <f t="shared" si="26"/>
        <v>1041</v>
      </c>
      <c r="BG49" s="59" t="str">
        <f>IFERROR(VLOOKUP(BF49,#REF!,2,0),"")</f>
        <v/>
      </c>
      <c r="CD49" s="331"/>
      <c r="CE49" s="331"/>
      <c r="CF49" s="331"/>
      <c r="CG49" s="331"/>
    </row>
    <row r="50" spans="1:85" ht="17.100000000000001" customHeight="1">
      <c r="A50" s="51"/>
      <c r="B50" s="101"/>
      <c r="C50" s="487"/>
      <c r="D50" s="488"/>
      <c r="E50" s="211"/>
      <c r="F50" s="211"/>
      <c r="G50" s="212"/>
      <c r="H50" s="310"/>
      <c r="I50" s="326"/>
      <c r="J50" s="334"/>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333"/>
      <c r="BF50" s="55">
        <f t="shared" si="26"/>
        <v>1042</v>
      </c>
      <c r="BG50" s="59" t="str">
        <f>IFERROR(VLOOKUP(BF50,#REF!,2,0),"")</f>
        <v/>
      </c>
      <c r="BH50">
        <f t="shared" ref="BH50:BH56" si="27">IF(BO50=1,C45,"")</f>
        <v>0</v>
      </c>
      <c r="BI50" s="32" t="str">
        <f t="shared" ref="BI50:BI56" si="28">IF(E45="","",E45)</f>
        <v/>
      </c>
      <c r="BJ50" s="32" t="str">
        <f t="shared" ref="BJ50:BM56" si="29">IF(F45="","",F45)</f>
        <v/>
      </c>
      <c r="BK50" s="32" t="str">
        <f t="shared" si="29"/>
        <v/>
      </c>
      <c r="BL50" s="32" t="str">
        <f t="shared" si="29"/>
        <v/>
      </c>
      <c r="BM50" s="32" t="str">
        <f t="shared" si="29"/>
        <v/>
      </c>
      <c r="BN50" s="31" t="b">
        <v>1</v>
      </c>
      <c r="BO50" s="5">
        <f t="shared" ref="BO50:BO60" si="30">IF(BN50=FALSE,0,1)</f>
        <v>1</v>
      </c>
      <c r="BP50" s="11"/>
      <c r="BQ50" s="11" t="str">
        <f t="shared" ref="BQ50:BQ60" si="31">IF($BO50=1,BI50&amp;" "&amp;BJ50,"")</f>
        <v xml:space="preserve">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331"/>
      <c r="CE50" s="331"/>
      <c r="CF50" s="331"/>
      <c r="CG50" s="331"/>
    </row>
    <row r="51" spans="1:85" ht="17.100000000000001" customHeight="1">
      <c r="A51" s="51"/>
      <c r="B51" s="101"/>
      <c r="C51" s="487"/>
      <c r="D51" s="488"/>
      <c r="E51" s="211"/>
      <c r="F51" s="211"/>
      <c r="G51" s="212"/>
      <c r="H51" s="310"/>
      <c r="I51" s="326"/>
      <c r="J51" s="334"/>
      <c r="K51" s="7"/>
      <c r="L51" s="1"/>
      <c r="M51" s="1"/>
      <c r="N51" s="1"/>
      <c r="O51" s="1"/>
      <c r="P51" s="1"/>
      <c r="Q51" s="1"/>
      <c r="R51" s="1"/>
      <c r="S51" s="1"/>
      <c r="T51" s="259"/>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333"/>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331"/>
      <c r="CE51" s="331"/>
      <c r="CF51" s="331"/>
      <c r="CG51" s="331"/>
    </row>
    <row r="52" spans="1:85" ht="17.100000000000001" customHeight="1" thickBot="1">
      <c r="A52" s="334"/>
      <c r="B52" s="334"/>
      <c r="C52" s="334"/>
      <c r="D52" s="261"/>
      <c r="E52" s="261"/>
      <c r="F52" s="261"/>
      <c r="G52" s="261"/>
      <c r="H52" s="261"/>
      <c r="I52" s="261"/>
      <c r="J52" s="334"/>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0"/>
      <c r="AK52" s="480"/>
      <c r="AL52" s="480"/>
      <c r="AM52" s="480"/>
      <c r="AN52" s="480"/>
      <c r="AO52" s="480"/>
      <c r="AP52" s="480"/>
      <c r="AQ52" s="480"/>
      <c r="AR52" s="480"/>
      <c r="AS52" s="480"/>
      <c r="AT52" s="480"/>
      <c r="AU52" s="480"/>
      <c r="AV52" s="480"/>
      <c r="AW52" s="480"/>
      <c r="AX52" s="480"/>
      <c r="AY52" s="480"/>
      <c r="AZ52" s="480"/>
      <c r="BA52" s="480"/>
      <c r="BB52" s="480"/>
      <c r="BC52" s="480"/>
      <c r="BD52" s="480"/>
      <c r="BE52" s="333"/>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331"/>
      <c r="CE52" s="331"/>
      <c r="CF52" s="331"/>
      <c r="CG52" s="331"/>
    </row>
    <row r="53" spans="1:85" ht="17.100000000000001" customHeight="1" thickBot="1">
      <c r="A53" s="334"/>
      <c r="B53" s="334"/>
      <c r="C53" s="334"/>
      <c r="D53" s="263" t="s">
        <v>6</v>
      </c>
      <c r="E53" s="264"/>
      <c r="F53" s="264"/>
      <c r="G53" s="264"/>
      <c r="H53" s="264"/>
      <c r="I53" s="265"/>
      <c r="J53" s="334"/>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0"/>
      <c r="AK53" s="480"/>
      <c r="AL53" s="480"/>
      <c r="AM53" s="480"/>
      <c r="AN53" s="480"/>
      <c r="AO53" s="480"/>
      <c r="AP53" s="480"/>
      <c r="AQ53" s="480"/>
      <c r="AR53" s="480"/>
      <c r="AS53" s="480"/>
      <c r="AT53" s="480"/>
      <c r="AU53" s="480"/>
      <c r="AV53" s="480"/>
      <c r="AW53" s="480"/>
      <c r="AX53" s="480"/>
      <c r="AY53" s="480"/>
      <c r="AZ53" s="480"/>
      <c r="BA53" s="480"/>
      <c r="BB53" s="480"/>
      <c r="BC53" s="480"/>
      <c r="BD53" s="480"/>
      <c r="BE53" s="333"/>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331"/>
      <c r="CE53" s="331"/>
      <c r="CF53" s="331"/>
      <c r="CG53" s="331"/>
    </row>
    <row r="54" spans="1:85" ht="17.100000000000001" customHeight="1" thickBot="1">
      <c r="A54" s="334"/>
      <c r="B54" s="334"/>
      <c r="C54" s="334"/>
      <c r="D54" s="234"/>
      <c r="E54" s="258" t="s">
        <v>32</v>
      </c>
      <c r="F54" s="258" t="s">
        <v>4</v>
      </c>
      <c r="G54" s="423" t="s">
        <v>26</v>
      </c>
      <c r="H54" s="423"/>
      <c r="I54" s="100" t="s">
        <v>120</v>
      </c>
      <c r="J54" s="334"/>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0"/>
      <c r="AP54" s="480"/>
      <c r="AQ54" s="480"/>
      <c r="AR54" s="480"/>
      <c r="AS54" s="480"/>
      <c r="AT54" s="480"/>
      <c r="AU54" s="480"/>
      <c r="AV54" s="480"/>
      <c r="AW54" s="480"/>
      <c r="AX54" s="480"/>
      <c r="AY54" s="480"/>
      <c r="AZ54" s="480"/>
      <c r="BA54" s="480"/>
      <c r="BB54" s="480"/>
      <c r="BC54" s="480"/>
      <c r="BD54" s="480"/>
      <c r="BE54" s="333"/>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331"/>
      <c r="CE54" s="331"/>
      <c r="CF54" s="331"/>
      <c r="CG54" s="331"/>
    </row>
    <row r="55" spans="1:85" ht="17.100000000000001" customHeight="1">
      <c r="A55" s="334"/>
      <c r="B55" s="334"/>
      <c r="C55" s="334"/>
      <c r="D55" s="101"/>
      <c r="E55" s="211"/>
      <c r="F55" s="211"/>
      <c r="G55" s="212"/>
      <c r="H55" s="310"/>
      <c r="I55" s="326"/>
      <c r="J55" s="334"/>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0"/>
      <c r="AP55" s="480"/>
      <c r="AQ55" s="480"/>
      <c r="AR55" s="480"/>
      <c r="AS55" s="480"/>
      <c r="AT55" s="480"/>
      <c r="AU55" s="480"/>
      <c r="AV55" s="480"/>
      <c r="AW55" s="480"/>
      <c r="AX55" s="480"/>
      <c r="AY55" s="480"/>
      <c r="AZ55" s="480"/>
      <c r="BA55" s="480"/>
      <c r="BB55" s="480"/>
      <c r="BC55" s="480"/>
      <c r="BD55" s="480"/>
      <c r="BE55" s="333"/>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331"/>
      <c r="CE55" s="331"/>
      <c r="CF55" s="331"/>
      <c r="CG55" s="331"/>
    </row>
    <row r="56" spans="1:85" ht="17.100000000000001" customHeight="1">
      <c r="A56" s="334"/>
      <c r="B56" s="334"/>
      <c r="C56" s="334"/>
      <c r="D56" s="102"/>
      <c r="E56" s="211"/>
      <c r="F56" s="211"/>
      <c r="G56" s="212"/>
      <c r="H56" s="310"/>
      <c r="I56" s="326"/>
      <c r="J56" s="334"/>
      <c r="K56" s="480"/>
      <c r="L56" s="480"/>
      <c r="M56" s="480"/>
      <c r="N56" s="480"/>
      <c r="O56" s="480"/>
      <c r="P56" s="480"/>
      <c r="Q56" s="480"/>
      <c r="R56" s="480"/>
      <c r="S56" s="480"/>
      <c r="T56" s="480"/>
      <c r="U56" s="480"/>
      <c r="V56" s="480"/>
      <c r="W56" s="480"/>
      <c r="X56" s="480"/>
      <c r="Y56" s="480"/>
      <c r="Z56" s="480"/>
      <c r="AA56" s="480"/>
      <c r="AB56" s="480"/>
      <c r="AC56" s="480"/>
      <c r="AD56" s="480"/>
      <c r="AE56" s="480"/>
      <c r="AF56" s="480"/>
      <c r="AG56" s="480"/>
      <c r="AH56" s="480"/>
      <c r="AI56" s="480"/>
      <c r="AJ56" s="480"/>
      <c r="AK56" s="480"/>
      <c r="AL56" s="480"/>
      <c r="AM56" s="480"/>
      <c r="AN56" s="480"/>
      <c r="AO56" s="480"/>
      <c r="AP56" s="480"/>
      <c r="AQ56" s="480"/>
      <c r="AR56" s="480"/>
      <c r="AS56" s="480"/>
      <c r="AT56" s="480"/>
      <c r="AU56" s="480"/>
      <c r="AV56" s="480"/>
      <c r="AW56" s="480"/>
      <c r="AX56" s="480"/>
      <c r="AY56" s="480"/>
      <c r="AZ56" s="480"/>
      <c r="BA56" s="480"/>
      <c r="BB56" s="480"/>
      <c r="BC56" s="480"/>
      <c r="BD56" s="480"/>
      <c r="BE56" s="333"/>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331"/>
      <c r="CE56" s="331"/>
      <c r="CF56" s="331"/>
      <c r="CG56" s="331"/>
    </row>
    <row r="57" spans="1:85" ht="17.100000000000001" customHeight="1">
      <c r="A57" s="334"/>
      <c r="B57" s="334"/>
      <c r="C57" s="334"/>
      <c r="D57" s="102"/>
      <c r="E57" s="211"/>
      <c r="F57" s="211"/>
      <c r="G57" s="212"/>
      <c r="H57" s="310"/>
      <c r="I57" s="326"/>
      <c r="J57" s="334"/>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0"/>
      <c r="AM57" s="480"/>
      <c r="AN57" s="480"/>
      <c r="AO57" s="480"/>
      <c r="AP57" s="480"/>
      <c r="AQ57" s="480"/>
      <c r="AR57" s="480"/>
      <c r="AS57" s="480"/>
      <c r="AT57" s="480"/>
      <c r="AU57" s="480"/>
      <c r="AV57" s="480"/>
      <c r="AW57" s="480"/>
      <c r="AX57" s="480"/>
      <c r="AY57" s="480"/>
      <c r="AZ57" s="480"/>
      <c r="BA57" s="480"/>
      <c r="BB57" s="480"/>
      <c r="BC57" s="480"/>
      <c r="BD57" s="480"/>
      <c r="BE57" s="333"/>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331"/>
      <c r="CE57" s="331"/>
      <c r="CF57" s="331"/>
      <c r="CG57" s="331"/>
    </row>
    <row r="58" spans="1:85" ht="17.100000000000001" customHeight="1" thickBot="1">
      <c r="A58" s="334"/>
      <c r="B58" s="334"/>
      <c r="C58" s="334"/>
      <c r="D58" s="103"/>
      <c r="E58" s="271"/>
      <c r="F58" s="271"/>
      <c r="G58" s="237"/>
      <c r="H58" s="311"/>
      <c r="I58" s="327"/>
      <c r="J58" s="334"/>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480"/>
      <c r="AM58" s="480"/>
      <c r="AN58" s="480"/>
      <c r="AO58" s="480"/>
      <c r="AP58" s="480"/>
      <c r="AQ58" s="480"/>
      <c r="AR58" s="480"/>
      <c r="AS58" s="480"/>
      <c r="AT58" s="480"/>
      <c r="AU58" s="480"/>
      <c r="AV58" s="480"/>
      <c r="AW58" s="480"/>
      <c r="AX58" s="480"/>
      <c r="AY58" s="480"/>
      <c r="AZ58" s="480"/>
      <c r="BA58" s="480"/>
      <c r="BB58" s="480"/>
      <c r="BC58" s="480"/>
      <c r="BD58" s="480"/>
      <c r="BE58" s="333"/>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331"/>
      <c r="CE58" s="331"/>
      <c r="CF58" s="331"/>
      <c r="CG58" s="331"/>
    </row>
    <row r="59" spans="1:85" ht="17.100000000000001" customHeight="1" thickBot="1">
      <c r="A59" s="334"/>
      <c r="B59" s="334"/>
      <c r="C59" s="334"/>
      <c r="D59" s="262"/>
      <c r="E59" s="262"/>
      <c r="F59" s="262"/>
      <c r="G59" s="262"/>
      <c r="H59" s="262"/>
      <c r="I59" s="262"/>
      <c r="J59" s="334"/>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c r="AL59" s="480"/>
      <c r="AM59" s="480"/>
      <c r="AN59" s="480"/>
      <c r="AO59" s="480"/>
      <c r="AP59" s="480"/>
      <c r="AQ59" s="480"/>
      <c r="AR59" s="480"/>
      <c r="AS59" s="480"/>
      <c r="AT59" s="480"/>
      <c r="AU59" s="480"/>
      <c r="AV59" s="480"/>
      <c r="AW59" s="480"/>
      <c r="AX59" s="480"/>
      <c r="AY59" s="480"/>
      <c r="AZ59" s="480"/>
      <c r="BA59" s="480"/>
      <c r="BB59" s="480"/>
      <c r="BC59" s="480"/>
      <c r="BD59" s="480"/>
      <c r="BE59" s="333"/>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331"/>
      <c r="CE59" s="331"/>
      <c r="CF59" s="331"/>
      <c r="CG59" s="331"/>
    </row>
    <row r="60" spans="1:85" ht="17.100000000000001" customHeight="1" thickBot="1">
      <c r="A60" s="334"/>
      <c r="B60" s="334"/>
      <c r="C60" s="334"/>
      <c r="D60" s="263" t="s">
        <v>35</v>
      </c>
      <c r="E60" s="264"/>
      <c r="F60" s="264"/>
      <c r="G60" s="264"/>
      <c r="H60" s="264"/>
      <c r="I60" s="265"/>
      <c r="J60" s="334"/>
      <c r="K60" s="480"/>
      <c r="L60" s="480"/>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0"/>
      <c r="AP60" s="480"/>
      <c r="AQ60" s="480"/>
      <c r="AR60" s="480"/>
      <c r="AS60" s="480"/>
      <c r="AT60" s="480"/>
      <c r="AU60" s="480"/>
      <c r="AV60" s="480"/>
      <c r="AW60" s="480"/>
      <c r="AX60" s="480"/>
      <c r="AY60" s="480"/>
      <c r="AZ60" s="480"/>
      <c r="BA60" s="480"/>
      <c r="BB60" s="480"/>
      <c r="BC60" s="480"/>
      <c r="BD60" s="480"/>
      <c r="BE60" s="333"/>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331"/>
      <c r="CE60" s="331"/>
      <c r="CF60" s="331"/>
      <c r="CG60" s="331"/>
    </row>
    <row r="61" spans="1:85" ht="17.100000000000001" customHeight="1">
      <c r="A61" s="334"/>
      <c r="B61" s="334"/>
      <c r="C61" s="334"/>
      <c r="D61" s="234"/>
      <c r="E61" s="105" t="s">
        <v>32</v>
      </c>
      <c r="F61" s="104" t="s">
        <v>4</v>
      </c>
      <c r="G61" s="481" t="s">
        <v>42</v>
      </c>
      <c r="H61" s="482"/>
      <c r="I61" s="106" t="s">
        <v>43</v>
      </c>
      <c r="J61" s="334"/>
      <c r="K61" s="480"/>
      <c r="L61" s="480"/>
      <c r="M61" s="480"/>
      <c r="N61" s="480"/>
      <c r="O61" s="480"/>
      <c r="P61" s="480"/>
      <c r="Q61" s="480"/>
      <c r="R61" s="480"/>
      <c r="S61" s="480"/>
      <c r="T61" s="480"/>
      <c r="U61" s="480"/>
      <c r="V61" s="480"/>
      <c r="W61" s="480"/>
      <c r="X61" s="480"/>
      <c r="Y61" s="480"/>
      <c r="Z61" s="480"/>
      <c r="AA61" s="480"/>
      <c r="AB61" s="480"/>
      <c r="AC61" s="480"/>
      <c r="AD61" s="480"/>
      <c r="AE61" s="480"/>
      <c r="AF61" s="480"/>
      <c r="AG61" s="480"/>
      <c r="AH61" s="480"/>
      <c r="AI61" s="480"/>
      <c r="AJ61" s="480"/>
      <c r="AK61" s="480"/>
      <c r="AL61" s="480"/>
      <c r="AM61" s="480"/>
      <c r="AN61" s="480"/>
      <c r="AO61" s="480"/>
      <c r="AP61" s="480"/>
      <c r="AQ61" s="480"/>
      <c r="AR61" s="480"/>
      <c r="AS61" s="480"/>
      <c r="AT61" s="480"/>
      <c r="AU61" s="480"/>
      <c r="AV61" s="480"/>
      <c r="AW61" s="480"/>
      <c r="AX61" s="480"/>
      <c r="AY61" s="480"/>
      <c r="AZ61" s="480"/>
      <c r="BA61" s="480"/>
      <c r="BB61" s="480"/>
      <c r="BC61" s="480"/>
      <c r="BD61" s="480"/>
      <c r="BE61" s="333"/>
      <c r="BF61" s="55">
        <f t="shared" si="26"/>
        <v>1053</v>
      </c>
      <c r="BG61" s="59" t="str">
        <f>IFERROR(VLOOKUP(BF61,#REF!,2,0),"")</f>
        <v/>
      </c>
      <c r="BH61" t="str">
        <f>IF(BO61=1,$D$53,"")</f>
        <v/>
      </c>
      <c r="BI61"/>
      <c r="BJ61"/>
      <c r="BK61"/>
      <c r="BL61"/>
      <c r="BN61"/>
      <c r="BO61"/>
      <c r="BP61"/>
      <c r="BQ61"/>
      <c r="BR61"/>
      <c r="BS61"/>
      <c r="BT61"/>
      <c r="BU61"/>
      <c r="BV61"/>
      <c r="BW61"/>
      <c r="BX61"/>
      <c r="BY61"/>
      <c r="BZ61"/>
      <c r="CA61"/>
      <c r="CB61"/>
      <c r="CD61" s="331"/>
      <c r="CE61" s="331"/>
      <c r="CF61" s="331"/>
      <c r="CG61" s="331"/>
    </row>
    <row r="62" spans="1:85" ht="17.100000000000001" customHeight="1">
      <c r="A62" s="334"/>
      <c r="B62" s="334"/>
      <c r="C62" s="334"/>
      <c r="D62" s="107"/>
      <c r="E62" s="211"/>
      <c r="F62" s="211"/>
      <c r="G62" s="483"/>
      <c r="H62" s="483"/>
      <c r="I62" s="238"/>
      <c r="J62" s="334"/>
      <c r="K62" s="480"/>
      <c r="L62" s="480"/>
      <c r="M62" s="480"/>
      <c r="N62" s="480"/>
      <c r="O62" s="480"/>
      <c r="P62" s="480"/>
      <c r="Q62" s="480"/>
      <c r="R62" s="480"/>
      <c r="S62" s="480"/>
      <c r="T62" s="480"/>
      <c r="U62" s="480"/>
      <c r="V62" s="480"/>
      <c r="W62" s="480"/>
      <c r="X62" s="480"/>
      <c r="Y62" s="480"/>
      <c r="Z62" s="480"/>
      <c r="AA62" s="480"/>
      <c r="AB62" s="480"/>
      <c r="AC62" s="480"/>
      <c r="AD62" s="480"/>
      <c r="AE62" s="480"/>
      <c r="AF62" s="480"/>
      <c r="AG62" s="480"/>
      <c r="AH62" s="480"/>
      <c r="AI62" s="480"/>
      <c r="AJ62" s="480"/>
      <c r="AK62" s="480"/>
      <c r="AL62" s="480"/>
      <c r="AM62" s="480"/>
      <c r="AN62" s="480"/>
      <c r="AO62" s="480"/>
      <c r="AP62" s="480"/>
      <c r="AQ62" s="480"/>
      <c r="AR62" s="480"/>
      <c r="AS62" s="480"/>
      <c r="AT62" s="480"/>
      <c r="AU62" s="480"/>
      <c r="AV62" s="480"/>
      <c r="AW62" s="480"/>
      <c r="AX62" s="480"/>
      <c r="AY62" s="480"/>
      <c r="AZ62" s="480"/>
      <c r="BA62" s="480"/>
      <c r="BB62" s="480"/>
      <c r="BC62" s="480"/>
      <c r="BD62" s="480"/>
      <c r="BE62" s="333"/>
      <c r="BF62" s="55">
        <f t="shared" si="26"/>
        <v>1054</v>
      </c>
      <c r="BG62" s="59" t="str">
        <f>IFERROR(VLOOKUP(BF62,#REF!,2,0),"")</f>
        <v/>
      </c>
      <c r="BH62"/>
      <c r="BI62"/>
      <c r="BJ62"/>
      <c r="BK62"/>
      <c r="BL62"/>
      <c r="BN62"/>
      <c r="BO62"/>
      <c r="BP62"/>
      <c r="BQ62"/>
      <c r="BR62"/>
      <c r="BS62"/>
      <c r="BT62"/>
      <c r="BU62"/>
      <c r="BV62"/>
      <c r="BW62"/>
      <c r="BX62"/>
      <c r="BY62"/>
      <c r="BZ62"/>
      <c r="CA62"/>
      <c r="CB62"/>
      <c r="CD62" s="331"/>
      <c r="CE62" s="331"/>
      <c r="CF62" s="331"/>
      <c r="CG62" s="331"/>
    </row>
    <row r="63" spans="1:85" ht="17.100000000000001" customHeight="1">
      <c r="A63" s="334"/>
      <c r="B63" s="334"/>
      <c r="C63" s="334"/>
      <c r="D63" s="107"/>
      <c r="E63" s="211"/>
      <c r="F63" s="211"/>
      <c r="G63" s="483"/>
      <c r="H63" s="483"/>
      <c r="I63" s="239"/>
      <c r="J63" s="334"/>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0"/>
      <c r="AP63" s="480"/>
      <c r="AQ63" s="480"/>
      <c r="AR63" s="480"/>
      <c r="AS63" s="480"/>
      <c r="AT63" s="480"/>
      <c r="AU63" s="480"/>
      <c r="AV63" s="480"/>
      <c r="AW63" s="480"/>
      <c r="AX63" s="480"/>
      <c r="AY63" s="480"/>
      <c r="AZ63" s="480"/>
      <c r="BA63" s="480"/>
      <c r="BB63" s="480"/>
      <c r="BC63" s="480"/>
      <c r="BD63" s="480"/>
      <c r="BE63" s="333"/>
      <c r="BF63" s="55">
        <f t="shared" si="26"/>
        <v>1055</v>
      </c>
      <c r="BG63" s="59" t="str">
        <f>IFERROR(VLOOKUP(BF63,#REF!,2,0),"")</f>
        <v/>
      </c>
      <c r="BH63"/>
      <c r="BI63"/>
      <c r="BJ63"/>
      <c r="BK63"/>
      <c r="BL63"/>
      <c r="BN63"/>
      <c r="BO63"/>
      <c r="BP63"/>
      <c r="BQ63"/>
      <c r="BR63"/>
      <c r="BS63"/>
      <c r="BT63"/>
      <c r="BU63"/>
      <c r="BV63"/>
      <c r="BW63"/>
      <c r="BX63"/>
      <c r="BY63"/>
      <c r="BZ63"/>
      <c r="CA63"/>
      <c r="CB63"/>
      <c r="CD63" s="331"/>
      <c r="CE63" s="331"/>
      <c r="CF63" s="331"/>
      <c r="CG63" s="331"/>
    </row>
    <row r="64" spans="1:85" ht="17.100000000000001" customHeight="1">
      <c r="A64" s="334"/>
      <c r="B64" s="334"/>
      <c r="C64" s="334"/>
      <c r="D64" s="107"/>
      <c r="E64" s="211"/>
      <c r="F64" s="211"/>
      <c r="G64" s="489"/>
      <c r="H64" s="489"/>
      <c r="I64" s="240"/>
      <c r="J64" s="334"/>
      <c r="K64" s="480"/>
      <c r="L64" s="480"/>
      <c r="M64" s="480"/>
      <c r="N64" s="480"/>
      <c r="O64" s="480"/>
      <c r="P64" s="480"/>
      <c r="Q64" s="480"/>
      <c r="R64" s="480"/>
      <c r="S64" s="480"/>
      <c r="T64" s="480"/>
      <c r="U64" s="480"/>
      <c r="V64" s="480"/>
      <c r="W64" s="480"/>
      <c r="X64" s="480"/>
      <c r="Y64" s="480"/>
      <c r="Z64" s="480"/>
      <c r="AA64" s="480"/>
      <c r="AB64" s="480"/>
      <c r="AC64" s="480"/>
      <c r="AD64" s="480"/>
      <c r="AE64" s="480"/>
      <c r="AF64" s="480"/>
      <c r="AG64" s="480"/>
      <c r="AH64" s="480"/>
      <c r="AI64" s="480"/>
      <c r="AJ64" s="480"/>
      <c r="AK64" s="480"/>
      <c r="AL64" s="480"/>
      <c r="AM64" s="480"/>
      <c r="AN64" s="480"/>
      <c r="AO64" s="480"/>
      <c r="AP64" s="480"/>
      <c r="AQ64" s="480"/>
      <c r="AR64" s="480"/>
      <c r="AS64" s="480"/>
      <c r="AT64" s="480"/>
      <c r="AU64" s="480"/>
      <c r="AV64" s="480"/>
      <c r="AW64" s="480"/>
      <c r="AX64" s="480"/>
      <c r="AY64" s="480"/>
      <c r="AZ64" s="480"/>
      <c r="BA64" s="480"/>
      <c r="BB64" s="480"/>
      <c r="BC64" s="480"/>
      <c r="BD64" s="480"/>
      <c r="BE64" s="333"/>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5" t="b">
        <v>0</v>
      </c>
      <c r="BO64" s="5">
        <f>IF(BN64=FALSE,0,1)</f>
        <v>0</v>
      </c>
      <c r="BP64" s="11" t="str">
        <f>IF($BO64=1,IF(C56="",K58,C56),"")</f>
        <v/>
      </c>
      <c r="BQ64" s="11" t="str">
        <f>IF($BO64=1,BI64&amp;" "&amp;BJ64,"")</f>
        <v/>
      </c>
      <c r="BR64" s="11" t="str">
        <f>IF($BO64=1,BJ64,"")</f>
        <v/>
      </c>
      <c r="BS64"/>
      <c r="BT64"/>
      <c r="BU64"/>
      <c r="BV64"/>
      <c r="BW64"/>
      <c r="BX64"/>
      <c r="BY64"/>
      <c r="BZ64"/>
      <c r="CA64"/>
      <c r="CB64"/>
      <c r="CD64" s="331"/>
      <c r="CE64" s="331"/>
      <c r="CF64" s="331"/>
      <c r="CG64" s="331"/>
    </row>
    <row r="65" spans="1:119" ht="17.100000000000001" customHeight="1" thickBot="1">
      <c r="A65" s="334"/>
      <c r="B65" s="334"/>
      <c r="C65" s="334"/>
      <c r="D65" s="108"/>
      <c r="E65" s="271"/>
      <c r="F65" s="271"/>
      <c r="G65" s="490"/>
      <c r="H65" s="490"/>
      <c r="I65" s="270"/>
      <c r="J65" s="334"/>
      <c r="K65" s="480"/>
      <c r="L65" s="480"/>
      <c r="M65" s="480"/>
      <c r="N65" s="480"/>
      <c r="O65" s="480"/>
      <c r="P65" s="480"/>
      <c r="Q65" s="480"/>
      <c r="R65" s="480"/>
      <c r="S65" s="480"/>
      <c r="T65" s="480"/>
      <c r="U65" s="480"/>
      <c r="V65" s="480"/>
      <c r="W65" s="480"/>
      <c r="X65" s="480"/>
      <c r="Y65" s="480"/>
      <c r="Z65" s="480"/>
      <c r="AA65" s="480"/>
      <c r="AB65" s="480"/>
      <c r="AC65" s="480"/>
      <c r="AD65" s="480"/>
      <c r="AE65" s="480"/>
      <c r="AF65" s="480"/>
      <c r="AG65" s="480"/>
      <c r="AH65" s="480"/>
      <c r="AI65" s="480"/>
      <c r="AJ65" s="480"/>
      <c r="AK65" s="480"/>
      <c r="AL65" s="480"/>
      <c r="AM65" s="480"/>
      <c r="AN65" s="480"/>
      <c r="AO65" s="480"/>
      <c r="AP65" s="480"/>
      <c r="AQ65" s="480"/>
      <c r="AR65" s="480"/>
      <c r="AS65" s="480"/>
      <c r="AT65" s="480"/>
      <c r="AU65" s="480"/>
      <c r="AV65" s="480"/>
      <c r="AW65" s="480"/>
      <c r="AX65" s="480"/>
      <c r="AY65" s="480"/>
      <c r="AZ65" s="480"/>
      <c r="BA65" s="480"/>
      <c r="BB65" s="480"/>
      <c r="BC65" s="480"/>
      <c r="BD65" s="480"/>
      <c r="BE65" s="333"/>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5" t="b">
        <v>0</v>
      </c>
      <c r="BO65" s="5">
        <f>IF(BN65=FALSE,0,1)</f>
        <v>0</v>
      </c>
      <c r="BP65" s="11" t="str">
        <f>IF($BO65=1,IF(C57="",K59,C57),"")</f>
        <v/>
      </c>
      <c r="BQ65" s="11" t="str">
        <f>IF($BO65=1,BI65&amp;" "&amp;BJ65,"")</f>
        <v/>
      </c>
      <c r="BR65" s="11" t="str">
        <f>IF($BO65=1,BJ65,"")</f>
        <v/>
      </c>
      <c r="BS65"/>
      <c r="BT65"/>
      <c r="BU65"/>
      <c r="BV65"/>
      <c r="BW65"/>
      <c r="BX65"/>
      <c r="BY65"/>
      <c r="BZ65"/>
      <c r="CA65"/>
      <c r="CB65"/>
      <c r="CD65" s="331"/>
      <c r="CE65" s="331"/>
      <c r="CF65" s="331"/>
      <c r="CG65" s="331"/>
    </row>
    <row r="66" spans="1:119" ht="17.100000000000001" customHeight="1">
      <c r="A66" s="260"/>
      <c r="B66" s="260"/>
      <c r="C66" s="260"/>
      <c r="D66" s="260"/>
      <c r="E66" s="260"/>
      <c r="F66" s="260"/>
      <c r="G66" s="260"/>
      <c r="H66" s="260"/>
      <c r="I66" s="260"/>
      <c r="J66" s="334"/>
      <c r="K66" s="480"/>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0"/>
      <c r="AY66" s="480"/>
      <c r="AZ66" s="480"/>
      <c r="BA66" s="480"/>
      <c r="BB66" s="480"/>
      <c r="BC66" s="480"/>
      <c r="BD66" s="480"/>
      <c r="BE66" s="333"/>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5" t="b">
        <v>0</v>
      </c>
      <c r="BO66" s="5">
        <f>IF(BN66=FALSE,0,1)</f>
        <v>0</v>
      </c>
      <c r="BP66" s="11" t="str">
        <f>IF($BO66=1,IF(C61="",K60,C61),"")</f>
        <v/>
      </c>
      <c r="BQ66" s="11" t="str">
        <f>IF($BO66=1,BI66&amp;" "&amp;BJ66,"")</f>
        <v/>
      </c>
      <c r="BR66" s="11" t="str">
        <f>IF($BO66=1,BJ66,"")</f>
        <v/>
      </c>
      <c r="BS66"/>
      <c r="BT66"/>
      <c r="BU66"/>
      <c r="BV66"/>
      <c r="BW66"/>
      <c r="BX66"/>
      <c r="BY66"/>
      <c r="BZ66"/>
      <c r="CA66"/>
      <c r="CB66"/>
      <c r="CD66" s="331"/>
      <c r="CE66" s="331"/>
      <c r="CF66" s="331"/>
      <c r="CG66" s="331"/>
    </row>
    <row r="67" spans="1:119" ht="17.100000000000001" customHeight="1">
      <c r="A67" s="260"/>
      <c r="B67" s="260"/>
      <c r="C67" s="260"/>
      <c r="D67" s="260"/>
      <c r="E67" s="260"/>
      <c r="F67" s="260"/>
      <c r="G67" s="260"/>
      <c r="H67" s="260"/>
      <c r="I67" s="260"/>
      <c r="J67" s="334"/>
      <c r="K67" s="480"/>
      <c r="L67" s="480"/>
      <c r="M67" s="480"/>
      <c r="N67" s="480"/>
      <c r="O67" s="480"/>
      <c r="P67" s="480"/>
      <c r="Q67" s="480"/>
      <c r="R67" s="480"/>
      <c r="S67" s="480"/>
      <c r="T67" s="480"/>
      <c r="U67" s="480"/>
      <c r="V67" s="480"/>
      <c r="W67" s="480"/>
      <c r="X67" s="480"/>
      <c r="Y67" s="480"/>
      <c r="Z67" s="480"/>
      <c r="AA67" s="480"/>
      <c r="AB67" s="480"/>
      <c r="AC67" s="480"/>
      <c r="AD67" s="480"/>
      <c r="AE67" s="480"/>
      <c r="AF67" s="480"/>
      <c r="AG67" s="480"/>
      <c r="AH67" s="480"/>
      <c r="AI67" s="480"/>
      <c r="AJ67" s="480"/>
      <c r="AK67" s="480"/>
      <c r="AL67" s="480"/>
      <c r="AM67" s="480"/>
      <c r="AN67" s="480"/>
      <c r="AO67" s="480"/>
      <c r="AP67" s="480"/>
      <c r="AQ67" s="480"/>
      <c r="AR67" s="480"/>
      <c r="AS67" s="480"/>
      <c r="AT67" s="480"/>
      <c r="AU67" s="480"/>
      <c r="AV67" s="480"/>
      <c r="AW67" s="480"/>
      <c r="AX67" s="480"/>
      <c r="AY67" s="480"/>
      <c r="AZ67" s="480"/>
      <c r="BA67" s="480"/>
      <c r="BB67" s="480"/>
      <c r="BC67" s="480"/>
      <c r="BD67" s="480"/>
      <c r="BE67" s="333"/>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5" t="b">
        <v>0</v>
      </c>
      <c r="BO67" s="5">
        <f>IF(BN67=FALSE,0,1)</f>
        <v>0</v>
      </c>
      <c r="BP67" s="11" t="str">
        <f>IF($BO67=1,IF(C62="",K61,C62),"")</f>
        <v/>
      </c>
      <c r="BQ67" s="11" t="str">
        <f>IF($BO67=1,BI67&amp;" "&amp;BJ67,"")</f>
        <v/>
      </c>
      <c r="BR67" s="11" t="str">
        <f>IF($BO67=1,BJ67,"")</f>
        <v/>
      </c>
      <c r="BS67"/>
      <c r="BT67"/>
      <c r="BU67"/>
      <c r="BV67"/>
      <c r="BW67"/>
      <c r="BX67"/>
      <c r="BY67"/>
      <c r="BZ67"/>
      <c r="CA67"/>
      <c r="CB67"/>
      <c r="CD67" s="331"/>
      <c r="CE67" s="331"/>
      <c r="CF67" s="331"/>
      <c r="CG67" s="331"/>
    </row>
    <row r="68" spans="1:119" ht="17.100000000000001" customHeight="1">
      <c r="A68" s="260"/>
      <c r="B68" s="260"/>
      <c r="C68" s="260"/>
      <c r="D68" s="260"/>
      <c r="E68" s="260"/>
      <c r="F68" s="260"/>
      <c r="G68" s="260"/>
      <c r="H68" s="260"/>
      <c r="I68" s="260"/>
      <c r="J68" s="334"/>
      <c r="K68" s="480"/>
      <c r="L68" s="480"/>
      <c r="M68" s="480"/>
      <c r="N68" s="480"/>
      <c r="O68" s="480"/>
      <c r="P68" s="480"/>
      <c r="Q68" s="480"/>
      <c r="R68" s="480"/>
      <c r="S68" s="480"/>
      <c r="T68" s="480"/>
      <c r="U68" s="480"/>
      <c r="V68" s="480"/>
      <c r="W68" s="480"/>
      <c r="X68" s="480"/>
      <c r="Y68" s="480"/>
      <c r="Z68" s="480"/>
      <c r="AA68" s="480"/>
      <c r="AB68" s="480"/>
      <c r="AC68" s="480"/>
      <c r="AD68" s="480"/>
      <c r="AE68" s="480"/>
      <c r="AF68" s="480"/>
      <c r="AG68" s="480"/>
      <c r="AH68" s="480"/>
      <c r="AI68" s="480"/>
      <c r="AJ68" s="480"/>
      <c r="AK68" s="480"/>
      <c r="AL68" s="480"/>
      <c r="AM68" s="480"/>
      <c r="AN68" s="480"/>
      <c r="AO68" s="480"/>
      <c r="AP68" s="480"/>
      <c r="AQ68" s="480"/>
      <c r="AR68" s="480"/>
      <c r="AS68" s="480"/>
      <c r="AT68" s="480"/>
      <c r="AU68" s="480"/>
      <c r="AV68" s="480"/>
      <c r="AW68" s="480"/>
      <c r="AX68" s="480"/>
      <c r="AY68" s="480"/>
      <c r="AZ68" s="480"/>
      <c r="BA68" s="480"/>
      <c r="BB68" s="480"/>
      <c r="BC68" s="480"/>
      <c r="BD68" s="480"/>
      <c r="BE68" s="333"/>
      <c r="BF68" s="55">
        <f t="shared" si="26"/>
        <v>1060</v>
      </c>
      <c r="BG68" s="59" t="str">
        <f>IFERROR(VLOOKUP(BF68,#REF!,2,0),"")</f>
        <v/>
      </c>
      <c r="BH68"/>
      <c r="BI68"/>
      <c r="BJ68"/>
      <c r="BK68"/>
      <c r="BL68"/>
      <c r="BN68"/>
      <c r="BO68"/>
      <c r="BP68"/>
      <c r="BQ68"/>
      <c r="BR68"/>
      <c r="BS68"/>
      <c r="BT68"/>
      <c r="BU68"/>
      <c r="BV68"/>
      <c r="BW68"/>
      <c r="BX68"/>
      <c r="BY68"/>
      <c r="BZ68"/>
      <c r="CA68"/>
      <c r="CB68"/>
      <c r="CD68" s="331"/>
      <c r="CE68" s="331"/>
      <c r="CF68" s="331"/>
      <c r="CG68" s="331"/>
    </row>
    <row r="69" spans="1:119" ht="17.100000000000001" customHeight="1">
      <c r="A69" s="260"/>
      <c r="B69" s="260"/>
      <c r="C69" s="260"/>
      <c r="D69" s="260"/>
      <c r="E69" s="260"/>
      <c r="F69" s="260"/>
      <c r="G69" s="260"/>
      <c r="H69" s="260"/>
      <c r="I69" s="260"/>
      <c r="J69" s="334"/>
      <c r="K69" s="480"/>
      <c r="L69" s="480"/>
      <c r="M69" s="480"/>
      <c r="N69" s="480"/>
      <c r="O69" s="480"/>
      <c r="P69" s="480"/>
      <c r="Q69" s="480"/>
      <c r="R69" s="480"/>
      <c r="S69" s="480"/>
      <c r="T69" s="480"/>
      <c r="U69" s="480"/>
      <c r="V69" s="480"/>
      <c r="W69" s="480"/>
      <c r="X69" s="480"/>
      <c r="Y69" s="480"/>
      <c r="Z69" s="480"/>
      <c r="AA69" s="480"/>
      <c r="AB69" s="480"/>
      <c r="AC69" s="480"/>
      <c r="AD69" s="480"/>
      <c r="AE69" s="480"/>
      <c r="AF69" s="480"/>
      <c r="AG69" s="480"/>
      <c r="AH69" s="480"/>
      <c r="AI69" s="480"/>
      <c r="AJ69" s="480"/>
      <c r="AK69" s="480"/>
      <c r="AL69" s="480"/>
      <c r="AM69" s="480"/>
      <c r="AN69" s="480"/>
      <c r="AO69" s="480"/>
      <c r="AP69" s="480"/>
      <c r="AQ69" s="480"/>
      <c r="AR69" s="480"/>
      <c r="AS69" s="480"/>
      <c r="AT69" s="480"/>
      <c r="AU69" s="480"/>
      <c r="AV69" s="480"/>
      <c r="AW69" s="480"/>
      <c r="AX69" s="480"/>
      <c r="AY69" s="480"/>
      <c r="AZ69" s="480"/>
      <c r="BA69" s="480"/>
      <c r="BB69" s="480"/>
      <c r="BC69" s="480"/>
      <c r="BD69" s="480"/>
      <c r="BE69" s="333"/>
      <c r="BF69" s="55">
        <f t="shared" si="26"/>
        <v>1061</v>
      </c>
      <c r="BG69" s="59" t="str">
        <f>IFERROR(VLOOKUP(BF69,#REF!,2,0),"")</f>
        <v/>
      </c>
      <c r="BH69"/>
      <c r="BI69"/>
      <c r="BJ69"/>
      <c r="BK69"/>
      <c r="BL69"/>
      <c r="BN69"/>
      <c r="BO69"/>
      <c r="BP69"/>
      <c r="BQ69"/>
      <c r="BR69"/>
      <c r="BS69"/>
      <c r="BT69"/>
      <c r="BU69"/>
      <c r="BV69"/>
      <c r="BW69"/>
      <c r="BX69"/>
      <c r="BY69"/>
      <c r="BZ69"/>
      <c r="CA69"/>
      <c r="CB69"/>
      <c r="CD69" s="331"/>
      <c r="CE69" s="331"/>
      <c r="CF69" s="331"/>
      <c r="CG69" s="331"/>
    </row>
    <row r="70" spans="1:119" s="3" customFormat="1" ht="15.75" customHeight="1">
      <c r="A70" s="269"/>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53"/>
      <c r="BG70" s="56"/>
      <c r="BH70" s="56"/>
      <c r="BI70" s="56"/>
      <c r="BJ70" s="56"/>
      <c r="BK70" s="56"/>
      <c r="BL70" s="56"/>
      <c r="BM70" s="56"/>
      <c r="BN70" s="5"/>
      <c r="BO70" s="5"/>
      <c r="BP70" s="5"/>
      <c r="BQ70" s="5"/>
      <c r="BR70" s="5"/>
      <c r="BS70" s="5"/>
      <c r="BT70" s="5"/>
      <c r="BU70" s="5"/>
      <c r="BV70" s="5"/>
      <c r="BW70" s="5"/>
      <c r="BX70" s="5"/>
      <c r="BY70" s="5"/>
      <c r="BZ70" s="5"/>
      <c r="CA70" s="5"/>
      <c r="CB70" s="5"/>
      <c r="CD70" s="331"/>
      <c r="CE70" s="331"/>
      <c r="CF70" s="331"/>
      <c r="CG70" s="331"/>
      <c r="DC70"/>
      <c r="DD70"/>
      <c r="DE70"/>
      <c r="DF70"/>
      <c r="DG70"/>
      <c r="DH70"/>
      <c r="DI70"/>
      <c r="DJ70"/>
      <c r="DK70"/>
      <c r="DL70"/>
      <c r="DM70"/>
      <c r="DN70"/>
      <c r="DO70"/>
    </row>
    <row r="71" spans="1:119" s="3" customFormat="1" ht="15.75" customHeight="1">
      <c r="A71" s="269"/>
      <c r="B71" s="269"/>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53"/>
      <c r="BG71" s="56"/>
      <c r="BH71" s="56"/>
      <c r="BI71" s="56"/>
      <c r="BJ71" s="56"/>
      <c r="BK71" s="56"/>
      <c r="BL71" s="56"/>
      <c r="BM71" s="56"/>
      <c r="CD71" s="331"/>
      <c r="CE71" s="331"/>
      <c r="CF71" s="331"/>
      <c r="CG71" s="331"/>
      <c r="DC71"/>
      <c r="DD71"/>
      <c r="DE71"/>
      <c r="DF71"/>
      <c r="DG71"/>
      <c r="DH71"/>
      <c r="DI71"/>
      <c r="DJ71"/>
      <c r="DK71"/>
      <c r="DL71"/>
      <c r="DM71"/>
      <c r="DN71"/>
      <c r="DO71"/>
    </row>
    <row r="72" spans="1:119" customFormat="1">
      <c r="A72" s="269"/>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CD72" s="331"/>
      <c r="CE72" s="331"/>
      <c r="CF72" s="331"/>
      <c r="CG72" s="331"/>
    </row>
    <row r="73" spans="1:119" customFormat="1" ht="15.75" customHeight="1">
      <c r="A73" s="269"/>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CD73" s="331"/>
      <c r="CE73" s="331"/>
      <c r="CF73" s="331"/>
      <c r="CG73" s="331"/>
    </row>
    <row r="74" spans="1:119" customFormat="1">
      <c r="A74" s="269"/>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CD74" s="331"/>
      <c r="CE74" s="331"/>
      <c r="CF74" s="331"/>
      <c r="CG74" s="331"/>
    </row>
    <row r="75" spans="1:119" customFormat="1">
      <c r="A75" s="269"/>
      <c r="B75" s="269"/>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c r="AY75" s="269"/>
      <c r="AZ75" s="269"/>
      <c r="BA75" s="269"/>
      <c r="BB75" s="269"/>
      <c r="BC75" s="269"/>
      <c r="BD75" s="269"/>
      <c r="BE75" s="269"/>
      <c r="CD75" s="331"/>
      <c r="CE75" s="331"/>
      <c r="CF75" s="331"/>
      <c r="CG75" s="331"/>
    </row>
    <row r="76" spans="1:119" customFormat="1">
      <c r="A76" s="269"/>
      <c r="B76" s="269"/>
      <c r="C76" s="269"/>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c r="CD76" s="331"/>
      <c r="CE76" s="331"/>
      <c r="CF76" s="331"/>
      <c r="CG76" s="331"/>
    </row>
    <row r="77" spans="1:119" customFormat="1">
      <c r="A77" s="269"/>
      <c r="B77" s="269"/>
      <c r="C77" s="269"/>
      <c r="D77" s="26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CD77" s="331"/>
      <c r="CE77" s="331"/>
      <c r="CF77" s="331"/>
      <c r="CG77" s="331"/>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2">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AW47:BB47"/>
    <mergeCell ref="AM47:AT47"/>
    <mergeCell ref="S43:AL43"/>
    <mergeCell ref="S44:AL44"/>
    <mergeCell ref="S45:AL45"/>
    <mergeCell ref="S42:AL42"/>
    <mergeCell ref="Q41:AL41"/>
    <mergeCell ref="AU41:BB41"/>
    <mergeCell ref="O24:P24"/>
    <mergeCell ref="O26:P26"/>
    <mergeCell ref="O31:P31"/>
    <mergeCell ref="O32:P32"/>
    <mergeCell ref="O33:P33"/>
    <mergeCell ref="AU31:BB31"/>
    <mergeCell ref="AU40:BB40"/>
    <mergeCell ref="O23:P23"/>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M26:N26"/>
    <mergeCell ref="M31:N31"/>
    <mergeCell ref="M32:N32"/>
    <mergeCell ref="M33:N33"/>
    <mergeCell ref="M28:N28"/>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M16:AF16"/>
    <mergeCell ref="O21:P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AG16:AH16"/>
    <mergeCell ref="AI16:BB16"/>
    <mergeCell ref="O22:P22"/>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 ref="Q21:AL21"/>
  </mergeCells>
  <conditionalFormatting sqref="Y10">
    <cfRule type="notContainsBlanks" dxfId="50" priority="14">
      <formula>LEN(TRIM(A1))&gt;0</formula>
    </cfRule>
  </conditionalFormatting>
  <conditionalFormatting sqref="D14">
    <cfRule type="expression" dxfId="49" priority="13">
      <formula>$D$14=""</formula>
    </cfRule>
  </conditionalFormatting>
  <conditionalFormatting sqref="AM11:BB11">
    <cfRule type="containsText" dxfId="48" priority="12" operator="containsText" text="ERRORE">
      <formula>NOT(ISERROR(SEARCH("ERRORE",AM11)))</formula>
    </cfRule>
  </conditionalFormatting>
  <conditionalFormatting sqref="AM12:BB12">
    <cfRule type="containsText" dxfId="47" priority="11" operator="containsText" text="ERRORE">
      <formula>NOT(ISERROR(SEARCH("ERRORE",AM12)))</formula>
    </cfRule>
  </conditionalFormatting>
  <conditionalFormatting sqref="Q12:V12">
    <cfRule type="containsText" dxfId="46" priority="10" operator="containsText" text="ERRORE">
      <formula>NOT(ISERROR(SEARCH("ERRORE",Q12)))</formula>
    </cfRule>
  </conditionalFormatting>
  <conditionalFormatting sqref="Y12">
    <cfRule type="containsText" dxfId="45" priority="9" operator="containsText" text="ERRORE">
      <formula>NOT(ISERROR(SEARCH("ERRORE",Y12)))</formula>
    </cfRule>
  </conditionalFormatting>
  <conditionalFormatting sqref="Q11:AC11">
    <cfRule type="beginsWith" dxfId="44" priority="8" operator="beginsWith" text="INS">
      <formula>LEFT(Q11,LEN("INS"))="INS"</formula>
    </cfRule>
  </conditionalFormatting>
  <conditionalFormatting sqref="M16:AF16">
    <cfRule type="beginsWith" dxfId="43" priority="7" operator="beginsWith" text="INS">
      <formula>LEFT(M16,LEN("INS"))="INS"</formula>
    </cfRule>
  </conditionalFormatting>
  <conditionalFormatting sqref="AI16:BB16">
    <cfRule type="beginsWith" dxfId="42" priority="6" operator="beginsWith" text="INS">
      <formula>LEFT(AI16,LEN("INS"))="INS"</formula>
    </cfRule>
  </conditionalFormatting>
  <conditionalFormatting sqref="F14:I15">
    <cfRule type="beginsWith" dxfId="41" priority="3" operator="beginsWith" text="LEG">
      <formula>LEFT(F14,LEN("LEG"))="LEG"</formula>
    </cfRule>
  </conditionalFormatting>
  <conditionalFormatting sqref="Y10">
    <cfRule type="beginsWith" dxfId="40" priority="2" operator="beginsWith" text="Denomina">
      <formula>LEFT(Y10,LEN("Denomina"))="Denomina"</formula>
    </cfRule>
  </conditionalFormatting>
  <conditionalFormatting sqref="F8:I11">
    <cfRule type="notContainsBlanks" dxfId="39" priority="1">
      <formula>LEN(TRIM(F8))&gt;0</formula>
    </cfRule>
  </conditionalFormatting>
  <dataValidations count="5">
    <dataValidation type="list" allowBlank="1" showInputMessage="1" sqref="F16:I16" xr:uid="{00000000-0002-0000-0000-000000000000}">
      <formula1>$BG$2:$BG$3</formula1>
    </dataValidation>
    <dataValidation type="list" allowBlank="1" showInputMessage="1" showErrorMessage="1" sqref="G19:G38 G55:G58 G40:G41" xr:uid="{00000000-0002-0000-0000-000001000000}">
      <formula1>$BH$25:$BH$27</formula1>
    </dataValidation>
    <dataValidation type="list" allowBlank="1" showInputMessage="1" showErrorMessage="1" sqref="C45:D51" xr:uid="{00000000-0002-0000-0000-000002000000}">
      <formula1>$BH$18:$BH$20</formula1>
    </dataValidation>
    <dataValidation type="list" allowBlank="1" showInputMessage="1" showErrorMessage="1" sqref="G45:G51" xr:uid="{00000000-0002-0000-0000-000003000000}">
      <formula1>$BH$26:$BH$26</formula1>
    </dataValidation>
    <dataValidation type="list" allowBlank="1" showInputMessage="1" showErrorMessage="1" sqref="D19:D38 D40:D41" xr:uid="{00000000-0002-0000-0000-000004000000}">
      <formula1>$BH$10:$BH$16</formula1>
    </dataValidation>
  </dataValidations>
  <printOptions horizontalCentered="1"/>
  <pageMargins left="0" right="0"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B14" sqref="B14"/>
    </sheetView>
  </sheetViews>
  <sheetFormatPr defaultRowHeight="15"/>
  <cols>
    <col min="1" max="1" width="3" style="2" customWidth="1"/>
    <col min="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3"/>
      <c r="B1" s="498"/>
      <c r="C1" s="498"/>
      <c r="D1" s="498"/>
      <c r="E1" s="498"/>
      <c r="F1" s="498"/>
      <c r="G1" s="498"/>
      <c r="H1" s="498"/>
      <c r="I1" s="498"/>
      <c r="J1" s="498"/>
      <c r="K1" s="498"/>
      <c r="L1" s="498"/>
      <c r="M1" s="498"/>
      <c r="N1" s="498"/>
      <c r="O1" s="498"/>
      <c r="P1" s="498"/>
      <c r="Q1" s="498"/>
      <c r="R1" s="498"/>
      <c r="S1" s="498"/>
      <c r="T1" s="498"/>
      <c r="U1" s="498"/>
      <c r="V1" s="497"/>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4"/>
      <c r="B2" s="154"/>
      <c r="C2" s="154"/>
      <c r="D2" s="154"/>
      <c r="E2" s="154"/>
      <c r="F2" s="154"/>
      <c r="G2" s="154"/>
      <c r="H2" s="154"/>
      <c r="I2" s="154"/>
      <c r="J2" s="154"/>
      <c r="K2" s="154"/>
      <c r="L2" s="154"/>
      <c r="M2" s="154"/>
      <c r="N2" s="154"/>
      <c r="O2" s="154"/>
      <c r="P2" s="154"/>
      <c r="Q2" s="154"/>
      <c r="R2" s="154"/>
      <c r="S2" s="154"/>
      <c r="T2" s="154"/>
      <c r="U2" s="122"/>
      <c r="V2" s="497"/>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4"/>
      <c r="B3" s="154"/>
      <c r="C3" s="154"/>
      <c r="D3" s="154"/>
      <c r="E3" s="154"/>
      <c r="F3" s="154"/>
      <c r="G3" s="154"/>
      <c r="H3" s="154"/>
      <c r="I3" s="154"/>
      <c r="J3" s="154"/>
      <c r="K3" s="154"/>
      <c r="L3" s="154"/>
      <c r="M3" s="154"/>
      <c r="N3" s="154"/>
      <c r="O3" s="154"/>
      <c r="P3" s="154"/>
      <c r="Q3" s="154"/>
      <c r="R3" s="154"/>
      <c r="S3" s="154"/>
      <c r="T3" s="154"/>
      <c r="U3" s="122"/>
      <c r="V3" s="497"/>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1</v>
      </c>
      <c r="AZ3" s="141">
        <v>1</v>
      </c>
      <c r="BA3" s="114">
        <v>2000</v>
      </c>
      <c r="BB3" s="114" t="str">
        <f>IF(H7=BB13,BB13,IF(H7=BB14,BB14,BB12))</f>
        <v/>
      </c>
      <c r="BC3" s="113" t="e">
        <f>VLOOKUP(BD3,#REF!,3,0)</f>
        <v>#REF!</v>
      </c>
      <c r="BD3" s="113">
        <v>1001</v>
      </c>
      <c r="BE3" s="113" t="str">
        <f>IFERROR(VLOOKUP(BD3,#REF!,5,0)&amp;" - "&amp;VLOOKUP(BD3,#REF!,6,0),"")</f>
        <v/>
      </c>
      <c r="BF3" s="113" t="e">
        <f>VLOOKUP(BD3,#REF!,2,0)</f>
        <v>#REF!</v>
      </c>
    </row>
    <row r="4" spans="1:58" ht="15.95" customHeight="1" thickBot="1">
      <c r="A4" s="184"/>
      <c r="B4" s="154"/>
      <c r="C4" s="154"/>
      <c r="D4" s="154"/>
      <c r="E4" s="154"/>
      <c r="F4" s="154"/>
      <c r="G4" s="147"/>
      <c r="H4" s="147"/>
      <c r="I4" s="147"/>
      <c r="J4" s="147"/>
      <c r="K4" s="147"/>
      <c r="L4" s="147"/>
      <c r="M4" s="147"/>
      <c r="N4" s="147"/>
      <c r="O4" s="147"/>
      <c r="P4" s="154"/>
      <c r="Q4" s="154"/>
      <c r="R4" s="154"/>
      <c r="S4" s="154"/>
      <c r="T4" s="154"/>
      <c r="U4" s="122"/>
      <c r="V4" s="497"/>
      <c r="W4" s="112"/>
      <c r="X4" s="112"/>
      <c r="Y4" s="112"/>
      <c r="Z4" s="112"/>
      <c r="AA4" s="112"/>
      <c r="AB4" s="112"/>
      <c r="AC4" s="530" t="s">
        <v>103</v>
      </c>
      <c r="AD4" s="530"/>
      <c r="AE4" s="530"/>
      <c r="AF4" s="530"/>
      <c r="AG4" s="530"/>
      <c r="AH4" s="530"/>
      <c r="AI4" s="530"/>
      <c r="AJ4" s="530"/>
      <c r="AK4" s="530"/>
      <c r="AL4" s="530"/>
      <c r="AM4" s="530"/>
      <c r="AN4" s="530"/>
      <c r="AO4" s="530"/>
      <c r="AP4" s="530"/>
      <c r="AQ4" s="529"/>
      <c r="AR4" s="529"/>
      <c r="AS4" s="529"/>
      <c r="AT4" s="529"/>
      <c r="AU4" s="529"/>
      <c r="AV4" s="529"/>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4"/>
      <c r="B5" s="512" t="s">
        <v>59</v>
      </c>
      <c r="C5" s="513"/>
      <c r="D5" s="510"/>
      <c r="E5" s="511"/>
      <c r="F5" s="154"/>
      <c r="G5" s="120"/>
      <c r="H5" s="254" t="s">
        <v>118</v>
      </c>
      <c r="I5" s="507"/>
      <c r="J5" s="508"/>
      <c r="K5" s="509"/>
      <c r="L5" s="504" t="s">
        <v>110</v>
      </c>
      <c r="M5" s="505"/>
      <c r="N5" s="505"/>
      <c r="O5" s="506"/>
      <c r="P5" s="501"/>
      <c r="Q5" s="502"/>
      <c r="R5" s="502"/>
      <c r="S5" s="502"/>
      <c r="T5" s="503"/>
      <c r="U5" s="122"/>
      <c r="V5" s="497"/>
      <c r="W5" s="112"/>
      <c r="X5" s="112"/>
      <c r="Y5" s="112"/>
      <c r="Z5" s="112"/>
      <c r="AA5" s="112"/>
      <c r="AB5" s="112"/>
      <c r="AC5" s="530"/>
      <c r="AD5" s="530"/>
      <c r="AE5" s="530"/>
      <c r="AF5" s="530"/>
      <c r="AG5" s="530"/>
      <c r="AH5" s="530"/>
      <c r="AI5" s="530"/>
      <c r="AJ5" s="530"/>
      <c r="AK5" s="530"/>
      <c r="AL5" s="530"/>
      <c r="AM5" s="530"/>
      <c r="AN5" s="530"/>
      <c r="AO5" s="530"/>
      <c r="AP5" s="530"/>
      <c r="AQ5" s="118"/>
      <c r="AR5" s="118"/>
      <c r="AS5" s="118"/>
      <c r="AT5" s="118"/>
      <c r="AU5" s="118"/>
      <c r="AV5" s="112"/>
      <c r="AW5" s="113"/>
      <c r="AX5" s="113"/>
      <c r="AY5" s="123">
        <f>IF(AF12="",1,0)</f>
        <v>1</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4"/>
      <c r="B6" s="499" t="str">
        <f>IFERROR(IF(D5="","Inserire numero gara",VLOOKUP(D5,#REF!,1,0)),"Numero gara inesistente")</f>
        <v>Inserire numero gara</v>
      </c>
      <c r="C6" s="500"/>
      <c r="D6" s="500"/>
      <c r="E6" s="500"/>
      <c r="F6" s="500"/>
      <c r="G6" s="500"/>
      <c r="H6" s="500"/>
      <c r="I6" s="500"/>
      <c r="J6" s="500"/>
      <c r="K6" s="500"/>
      <c r="L6" s="185"/>
      <c r="M6" s="185"/>
      <c r="N6" s="185"/>
      <c r="O6" s="120"/>
      <c r="P6" s="120"/>
      <c r="Q6" s="120"/>
      <c r="R6" s="120"/>
      <c r="S6" s="120"/>
      <c r="T6" s="121"/>
      <c r="U6" s="122"/>
      <c r="V6" s="497"/>
      <c r="W6" s="112"/>
      <c r="X6" s="1"/>
      <c r="Y6" s="1"/>
      <c r="Z6" s="1"/>
      <c r="AA6" s="1"/>
      <c r="AB6" s="1"/>
      <c r="AC6" s="530"/>
      <c r="AD6" s="530"/>
      <c r="AE6" s="530"/>
      <c r="AF6" s="530"/>
      <c r="AG6" s="530"/>
      <c r="AH6" s="530"/>
      <c r="AI6" s="530"/>
      <c r="AJ6" s="530"/>
      <c r="AK6" s="530"/>
      <c r="AL6" s="530"/>
      <c r="AM6" s="530"/>
      <c r="AN6" s="530"/>
      <c r="AO6" s="530"/>
      <c r="AP6" s="530"/>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4"/>
      <c r="B7" s="526" t="s">
        <v>68</v>
      </c>
      <c r="C7" s="527"/>
      <c r="D7" s="527"/>
      <c r="E7" s="527"/>
      <c r="F7" s="527"/>
      <c r="G7" s="528"/>
      <c r="H7" s="523"/>
      <c r="I7" s="524"/>
      <c r="J7" s="524"/>
      <c r="K7" s="524"/>
      <c r="L7" s="524"/>
      <c r="M7" s="524"/>
      <c r="N7" s="524"/>
      <c r="O7" s="524"/>
      <c r="P7" s="524"/>
      <c r="Q7" s="524"/>
      <c r="R7" s="524"/>
      <c r="S7" s="524"/>
      <c r="T7" s="525"/>
      <c r="U7" s="122"/>
      <c r="V7" s="497"/>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4"/>
      <c r="B8" s="120"/>
      <c r="C8" s="120"/>
      <c r="D8" s="120"/>
      <c r="E8" s="120"/>
      <c r="F8" s="120"/>
      <c r="G8" s="120"/>
      <c r="H8" s="120"/>
      <c r="I8" s="120"/>
      <c r="J8" s="120"/>
      <c r="K8" s="120"/>
      <c r="L8" s="120"/>
      <c r="M8" s="120"/>
      <c r="N8" s="120"/>
      <c r="O8" s="120"/>
      <c r="P8" s="120"/>
      <c r="Q8" s="120"/>
      <c r="R8" s="120"/>
      <c r="S8" s="120"/>
      <c r="T8" s="120"/>
      <c r="U8" s="122"/>
      <c r="V8" s="497"/>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4"/>
      <c r="B9" s="149"/>
      <c r="C9" s="120"/>
      <c r="D9" s="155"/>
      <c r="E9" s="155"/>
      <c r="F9" s="155"/>
      <c r="G9" s="155"/>
      <c r="H9" s="155"/>
      <c r="I9" s="155"/>
      <c r="J9" s="155"/>
      <c r="K9" s="155"/>
      <c r="L9" s="155"/>
      <c r="M9" s="155"/>
      <c r="N9" s="155"/>
      <c r="O9" s="155"/>
      <c r="P9" s="155"/>
      <c r="Q9" s="155"/>
      <c r="R9" s="155"/>
      <c r="S9" s="155"/>
      <c r="T9" s="155"/>
      <c r="U9" s="122"/>
      <c r="V9" s="497"/>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4"/>
      <c r="B10" s="149"/>
      <c r="C10" s="162" t="s">
        <v>111</v>
      </c>
      <c r="D10" s="155"/>
      <c r="E10" s="155"/>
      <c r="F10" s="155"/>
      <c r="G10" s="155"/>
      <c r="H10" s="155"/>
      <c r="I10" s="517"/>
      <c r="J10" s="518"/>
      <c r="K10" s="518"/>
      <c r="L10" s="518"/>
      <c r="M10" s="518"/>
      <c r="N10" s="518"/>
      <c r="O10" s="518"/>
      <c r="P10" s="518"/>
      <c r="Q10" s="518"/>
      <c r="R10" s="518"/>
      <c r="S10" s="518"/>
      <c r="T10" s="519"/>
      <c r="U10" s="122"/>
      <c r="V10" s="497"/>
      <c r="W10" s="112"/>
      <c r="X10" s="531" t="s">
        <v>60</v>
      </c>
      <c r="Y10" s="531"/>
      <c r="Z10" s="531"/>
      <c r="AA10" s="531"/>
      <c r="AB10" s="531"/>
      <c r="AC10" s="553"/>
      <c r="AD10" s="553"/>
      <c r="AE10" s="553"/>
      <c r="AF10" s="553"/>
      <c r="AG10" s="553"/>
      <c r="AH10" s="553"/>
      <c r="AI10" s="553"/>
      <c r="AJ10" s="553"/>
      <c r="AK10" s="553"/>
      <c r="AL10" s="553"/>
      <c r="AM10" s="553"/>
      <c r="AN10" s="553"/>
      <c r="AO10" s="553"/>
      <c r="AP10" s="553"/>
      <c r="AQ10" s="553"/>
      <c r="AR10" s="553"/>
      <c r="AS10" s="553"/>
      <c r="AT10" s="553"/>
      <c r="AU10" s="553"/>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4"/>
      <c r="B11" s="175"/>
      <c r="C11" s="175"/>
      <c r="D11" s="175"/>
      <c r="E11" s="175"/>
      <c r="F11" s="175"/>
      <c r="G11" s="175"/>
      <c r="H11" s="154"/>
      <c r="I11" s="154"/>
      <c r="J11" s="154"/>
      <c r="K11" s="154"/>
      <c r="L11" s="154"/>
      <c r="M11" s="154"/>
      <c r="N11" s="154"/>
      <c r="O11" s="154"/>
      <c r="P11" s="154"/>
      <c r="Q11" s="154"/>
      <c r="R11" s="154"/>
      <c r="S11" s="154"/>
      <c r="T11" s="155"/>
      <c r="U11" s="122"/>
      <c r="V11" s="497"/>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4"/>
      <c r="B12" s="520" t="s">
        <v>112</v>
      </c>
      <c r="C12" s="521"/>
      <c r="D12" s="521"/>
      <c r="E12" s="522"/>
      <c r="F12" s="517"/>
      <c r="G12" s="518"/>
      <c r="H12" s="518"/>
      <c r="I12" s="518"/>
      <c r="J12" s="518"/>
      <c r="K12" s="518"/>
      <c r="L12" s="518"/>
      <c r="M12" s="519"/>
      <c r="N12" s="154"/>
      <c r="O12" s="250" t="s">
        <v>14</v>
      </c>
      <c r="P12" s="514"/>
      <c r="Q12" s="515"/>
      <c r="R12" s="515"/>
      <c r="S12" s="515"/>
      <c r="T12" s="516"/>
      <c r="U12" s="122"/>
      <c r="V12" s="497"/>
      <c r="W12" s="112"/>
      <c r="X12" s="136" t="s">
        <v>104</v>
      </c>
      <c r="Y12" s="137"/>
      <c r="Z12" s="533"/>
      <c r="AA12" s="495"/>
      <c r="AB12" s="495"/>
      <c r="AC12" s="495"/>
      <c r="AD12" s="136" t="s">
        <v>21</v>
      </c>
      <c r="AE12" s="137"/>
      <c r="AF12" s="541"/>
      <c r="AG12" s="541"/>
      <c r="AH12" s="1"/>
      <c r="AI12" s="164" t="s">
        <v>0</v>
      </c>
      <c r="AJ12" s="542"/>
      <c r="AK12" s="543"/>
      <c r="AL12" s="543"/>
      <c r="AM12" s="543"/>
      <c r="AN12" s="543"/>
      <c r="AO12" s="1"/>
      <c r="AP12" s="1"/>
      <c r="AQ12" s="164" t="s">
        <v>83</v>
      </c>
      <c r="AR12" s="543"/>
      <c r="AS12" s="543"/>
      <c r="AT12" s="543"/>
      <c r="AU12" s="177"/>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4"/>
      <c r="B13" s="120"/>
      <c r="C13" s="154"/>
      <c r="D13" s="154"/>
      <c r="E13" s="154"/>
      <c r="F13" s="154"/>
      <c r="G13" s="154"/>
      <c r="H13" s="154"/>
      <c r="I13" s="154"/>
      <c r="J13" s="154"/>
      <c r="K13" s="154"/>
      <c r="L13" s="154"/>
      <c r="M13" s="154"/>
      <c r="N13" s="154"/>
      <c r="O13" s="154"/>
      <c r="P13" s="154"/>
      <c r="Q13" s="154"/>
      <c r="R13" s="154"/>
      <c r="S13" s="154"/>
      <c r="T13" s="154"/>
      <c r="U13" s="122"/>
      <c r="V13" s="497"/>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4"/>
      <c r="B14" s="120"/>
      <c r="C14" s="160"/>
      <c r="D14" s="120"/>
      <c r="E14" s="120"/>
      <c r="F14" s="120"/>
      <c r="G14" s="176" t="s">
        <v>55</v>
      </c>
      <c r="H14" s="176"/>
      <c r="I14" s="176"/>
      <c r="J14" s="176"/>
      <c r="K14" s="176"/>
      <c r="L14" s="176"/>
      <c r="M14" s="176"/>
      <c r="N14" s="176"/>
      <c r="O14" s="176"/>
      <c r="P14" s="120"/>
      <c r="Q14" s="120"/>
      <c r="R14" s="120"/>
      <c r="S14" s="120"/>
      <c r="T14" s="120"/>
      <c r="U14" s="122"/>
      <c r="V14" s="497"/>
      <c r="W14" s="112"/>
      <c r="X14" s="139" t="s">
        <v>68</v>
      </c>
      <c r="Y14" s="1"/>
      <c r="Z14" s="1"/>
      <c r="AA14" s="1"/>
      <c r="AB14" s="1"/>
      <c r="AC14" s="1"/>
      <c r="AD14" s="495"/>
      <c r="AE14" s="495"/>
      <c r="AF14" s="495"/>
      <c r="AG14" s="495"/>
      <c r="AH14" s="495"/>
      <c r="AI14" s="495"/>
      <c r="AJ14" s="495"/>
      <c r="AK14" s="495"/>
      <c r="AL14" s="495"/>
      <c r="AM14" s="495"/>
      <c r="AN14" s="495"/>
      <c r="AO14" s="495"/>
      <c r="AP14" s="495"/>
      <c r="AQ14" s="495"/>
      <c r="AR14" s="495"/>
      <c r="AS14" s="495"/>
      <c r="AT14" s="495"/>
      <c r="AU14" s="495"/>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4"/>
      <c r="B15" s="125"/>
      <c r="C15" s="147"/>
      <c r="D15" s="120"/>
      <c r="E15" s="120"/>
      <c r="F15" s="120"/>
      <c r="G15" s="251">
        <v>44783</v>
      </c>
      <c r="H15" s="251"/>
      <c r="I15" s="251"/>
      <c r="J15" s="251"/>
      <c r="K15" s="120"/>
      <c r="L15" s="120"/>
      <c r="M15" s="120"/>
      <c r="N15" s="120"/>
      <c r="O15" s="120"/>
      <c r="P15" s="120"/>
      <c r="Q15" s="120"/>
      <c r="R15" s="120"/>
      <c r="S15" s="120"/>
      <c r="T15" s="120"/>
      <c r="U15" s="122"/>
      <c r="V15" s="497"/>
      <c r="W15" s="112"/>
      <c r="X15" s="139" t="s">
        <v>71</v>
      </c>
      <c r="Y15" s="140"/>
      <c r="Z15" s="140"/>
      <c r="AA15" s="140"/>
      <c r="AB15" s="140"/>
      <c r="AC15" s="1"/>
      <c r="AD15" s="494"/>
      <c r="AE15" s="494"/>
      <c r="AF15" s="494"/>
      <c r="AG15" s="494"/>
      <c r="AH15" s="494"/>
      <c r="AI15" s="494"/>
      <c r="AJ15" s="494"/>
      <c r="AK15" s="494"/>
      <c r="AL15" s="494"/>
      <c r="AM15" s="494"/>
      <c r="AN15" s="494"/>
      <c r="AO15" s="494"/>
      <c r="AP15" s="494"/>
      <c r="AQ15" s="494"/>
      <c r="AR15" s="494"/>
      <c r="AS15" s="494"/>
      <c r="AT15" s="494"/>
      <c r="AU15" s="494"/>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4"/>
      <c r="B16" s="125"/>
      <c r="C16" s="180"/>
      <c r="D16" s="120"/>
      <c r="E16" s="120"/>
      <c r="F16" s="120"/>
      <c r="G16" s="252" t="s">
        <v>78</v>
      </c>
      <c r="H16" s="252"/>
      <c r="I16" s="252"/>
      <c r="J16" s="252"/>
      <c r="K16" s="120"/>
      <c r="L16" s="120"/>
      <c r="M16" s="120"/>
      <c r="N16" s="120"/>
      <c r="O16" s="120"/>
      <c r="P16" s="120"/>
      <c r="Q16" s="120"/>
      <c r="R16" s="120"/>
      <c r="S16" s="120"/>
      <c r="T16" s="120"/>
      <c r="U16" s="122"/>
      <c r="V16" s="497"/>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4"/>
      <c r="B17" s="125"/>
      <c r="C17" s="147"/>
      <c r="D17" s="120"/>
      <c r="E17" s="120"/>
      <c r="F17" s="120"/>
      <c r="G17" s="147"/>
      <c r="H17" s="154"/>
      <c r="I17" s="154"/>
      <c r="J17" s="154"/>
      <c r="K17" s="154"/>
      <c r="L17" s="154"/>
      <c r="M17" s="120"/>
      <c r="N17" s="120"/>
      <c r="O17" s="120"/>
      <c r="P17" s="120"/>
      <c r="Q17" s="120"/>
      <c r="R17" s="120"/>
      <c r="S17" s="120"/>
      <c r="T17" s="120"/>
      <c r="U17" s="122"/>
      <c r="V17" s="497"/>
      <c r="W17" s="112"/>
      <c r="X17" s="1" t="s">
        <v>105</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4"/>
      <c r="B18" s="125"/>
      <c r="C18" s="180"/>
      <c r="D18" s="120"/>
      <c r="E18" s="120"/>
      <c r="F18" s="120"/>
      <c r="G18" s="147"/>
      <c r="H18" s="154"/>
      <c r="I18" s="154"/>
      <c r="J18" s="154"/>
      <c r="K18" s="154"/>
      <c r="L18" s="154"/>
      <c r="M18" s="120"/>
      <c r="N18" s="120"/>
      <c r="O18" s="120"/>
      <c r="P18" s="120"/>
      <c r="Q18" s="120"/>
      <c r="R18" s="120"/>
      <c r="S18" s="120"/>
      <c r="T18" s="120"/>
      <c r="U18" s="122"/>
      <c r="V18" s="497"/>
      <c r="W18" s="112"/>
      <c r="X18" s="246" t="s">
        <v>115</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4"/>
      <c r="B19" s="135"/>
      <c r="C19" s="147"/>
      <c r="D19" s="120"/>
      <c r="E19" s="120"/>
      <c r="F19" s="120"/>
      <c r="G19" s="147"/>
      <c r="H19" s="154"/>
      <c r="I19" s="154"/>
      <c r="J19" s="154"/>
      <c r="K19" s="154"/>
      <c r="L19" s="154"/>
      <c r="M19" s="120"/>
      <c r="N19" s="120"/>
      <c r="O19" s="120"/>
      <c r="P19" s="120"/>
      <c r="Q19" s="120"/>
      <c r="R19" s="120"/>
      <c r="S19" s="120"/>
      <c r="T19" s="120"/>
      <c r="U19" s="122"/>
      <c r="V19" s="497"/>
      <c r="W19" s="112"/>
      <c r="X19" s="246" t="s">
        <v>106</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4"/>
      <c r="B20" s="132"/>
      <c r="C20" s="147"/>
      <c r="D20" s="120"/>
      <c r="E20" s="120"/>
      <c r="F20" s="120"/>
      <c r="G20" s="147"/>
      <c r="H20" s="154"/>
      <c r="I20" s="154"/>
      <c r="J20" s="154"/>
      <c r="K20" s="154"/>
      <c r="L20" s="154"/>
      <c r="M20" s="120"/>
      <c r="N20" s="120"/>
      <c r="O20" s="120"/>
      <c r="P20" s="120"/>
      <c r="Q20" s="120"/>
      <c r="R20" s="120"/>
      <c r="S20" s="120"/>
      <c r="T20" s="120"/>
      <c r="U20" s="122"/>
      <c r="V20" s="497"/>
      <c r="W20" s="112"/>
      <c r="X20" s="552" t="s">
        <v>107</v>
      </c>
      <c r="Y20" s="552"/>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4"/>
      <c r="B21" s="154"/>
      <c r="C21" s="253"/>
      <c r="D21" s="120"/>
      <c r="E21" s="120"/>
      <c r="F21" s="120"/>
      <c r="G21" s="147"/>
      <c r="H21" s="154"/>
      <c r="I21" s="154"/>
      <c r="J21" s="154"/>
      <c r="K21" s="154"/>
      <c r="L21" s="154"/>
      <c r="M21" s="120"/>
      <c r="N21" s="120"/>
      <c r="O21" s="120"/>
      <c r="P21" s="120"/>
      <c r="Q21" s="120"/>
      <c r="R21" s="120"/>
      <c r="S21" s="120"/>
      <c r="T21" s="120"/>
      <c r="U21" s="122"/>
      <c r="V21" s="497"/>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str">
        <f>IF(AF12="","",IF(BB18=FALSE,VLOOKUP(AF12,#REF!,7,0)&amp;" - "&amp;VLOOKUP(AF12,#REF!,8,0),D18))</f>
        <v/>
      </c>
      <c r="BC21" s="113" t="e">
        <f>VLOOKUP(BD21,#REF!,3,0)</f>
        <v>#REF!</v>
      </c>
      <c r="BD21" s="113">
        <v>1019</v>
      </c>
      <c r="BE21" s="113" t="str">
        <f>IFERROR(VLOOKUP(BD21,#REF!,5,0)&amp;" - "&amp;VLOOKUP(BD21,#REF!,6,0),"")</f>
        <v/>
      </c>
      <c r="BF21" s="113" t="e">
        <f>VLOOKUP(BD21,#REF!,2,0)</f>
        <v>#REF!</v>
      </c>
    </row>
    <row r="22" spans="1:61" ht="15.95" customHeight="1">
      <c r="A22" s="184"/>
      <c r="B22" s="154"/>
      <c r="C22" s="152"/>
      <c r="D22" s="120"/>
      <c r="E22" s="120"/>
      <c r="F22" s="120"/>
      <c r="G22" s="147"/>
      <c r="H22" s="154"/>
      <c r="I22" s="154"/>
      <c r="J22" s="154"/>
      <c r="K22" s="154"/>
      <c r="L22" s="154"/>
      <c r="M22" s="120"/>
      <c r="N22" s="120"/>
      <c r="O22" s="120"/>
      <c r="P22" s="120"/>
      <c r="Q22" s="120"/>
      <c r="R22" s="120"/>
      <c r="S22" s="120"/>
      <c r="T22" s="120"/>
      <c r="U22" s="122"/>
      <c r="V22" s="497"/>
      <c r="W22" s="112"/>
      <c r="X22" s="545" t="s">
        <v>113</v>
      </c>
      <c r="Y22" s="545"/>
      <c r="Z22" s="545"/>
      <c r="AA22" s="545"/>
      <c r="AB22" s="545"/>
      <c r="AC22" s="545"/>
      <c r="AD22" s="545"/>
      <c r="AE22" s="545"/>
      <c r="AF22" s="545"/>
      <c r="AG22" s="493"/>
      <c r="AH22" s="493"/>
      <c r="AI22" s="493"/>
      <c r="AJ22" s="493"/>
      <c r="AK22" s="493"/>
      <c r="AL22" s="493"/>
      <c r="AM22" s="315"/>
      <c r="AN22" s="314" t="s">
        <v>14</v>
      </c>
      <c r="AO22" s="314"/>
      <c r="AP22" s="554"/>
      <c r="AQ22" s="554"/>
      <c r="AR22" s="554"/>
      <c r="AS22" s="554"/>
      <c r="AT22" s="554"/>
      <c r="AU22" s="313"/>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4"/>
      <c r="B23" s="154"/>
      <c r="C23" s="154"/>
      <c r="D23" s="154"/>
      <c r="E23" s="154"/>
      <c r="F23" s="154"/>
      <c r="G23" s="154"/>
      <c r="H23" s="154"/>
      <c r="I23" s="154"/>
      <c r="J23" s="154"/>
      <c r="K23" s="154"/>
      <c r="L23" s="154"/>
      <c r="M23" s="154"/>
      <c r="N23" s="154"/>
      <c r="O23" s="154"/>
      <c r="P23" s="154"/>
      <c r="Q23" s="154"/>
      <c r="R23" s="154"/>
      <c r="S23" s="154"/>
      <c r="T23" s="154"/>
      <c r="U23" s="122"/>
      <c r="V23" s="497"/>
      <c r="W23" s="112"/>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3"/>
      <c r="B24" s="149"/>
      <c r="C24" s="154"/>
      <c r="D24" s="154"/>
      <c r="E24" s="154"/>
      <c r="F24" s="154"/>
      <c r="G24" s="154"/>
      <c r="H24" s="154"/>
      <c r="I24" s="154"/>
      <c r="J24" s="154"/>
      <c r="K24" s="154"/>
      <c r="L24" s="154"/>
      <c r="M24" s="154"/>
      <c r="N24" s="154"/>
      <c r="O24" s="154"/>
      <c r="P24" s="154"/>
      <c r="Q24" s="154"/>
      <c r="R24" s="154"/>
      <c r="S24" s="154"/>
      <c r="T24" s="154"/>
      <c r="U24" s="122"/>
      <c r="V24" s="497"/>
      <c r="W24" s="1"/>
      <c r="X24" s="245"/>
      <c r="Y24" s="245"/>
      <c r="Z24" s="245"/>
      <c r="AA24" s="245"/>
      <c r="AB24" s="245"/>
      <c r="AC24" s="245"/>
      <c r="AD24" s="245"/>
      <c r="AE24" s="245"/>
      <c r="AF24" s="244"/>
      <c r="AG24" s="244"/>
      <c r="AH24" s="244"/>
      <c r="AI24" s="244"/>
      <c r="AJ24" s="244"/>
      <c r="AK24" s="244"/>
      <c r="AL24" s="244"/>
      <c r="AM24" s="244"/>
      <c r="AN24" s="245"/>
      <c r="AO24" s="245"/>
      <c r="AP24" s="245"/>
      <c r="AQ24" s="245"/>
      <c r="AR24" s="245"/>
      <c r="AS24" s="245"/>
      <c r="AT24" s="245"/>
      <c r="AU24" s="245"/>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3"/>
      <c r="B25" s="149"/>
      <c r="C25" s="154"/>
      <c r="D25" s="154"/>
      <c r="E25" s="154"/>
      <c r="F25" s="154"/>
      <c r="G25" s="154"/>
      <c r="H25" s="154"/>
      <c r="I25" s="154"/>
      <c r="J25" s="154"/>
      <c r="K25" s="154"/>
      <c r="L25" s="154"/>
      <c r="M25" s="154"/>
      <c r="N25" s="154"/>
      <c r="O25" s="154"/>
      <c r="P25" s="154"/>
      <c r="Q25" s="154"/>
      <c r="R25" s="154"/>
      <c r="S25" s="154"/>
      <c r="T25" s="154"/>
      <c r="U25" s="122"/>
      <c r="V25" s="497"/>
      <c r="W25" s="1"/>
      <c r="X25" s="534" t="s">
        <v>114</v>
      </c>
      <c r="Y25" s="534"/>
      <c r="Z25" s="534"/>
      <c r="AA25" s="534"/>
      <c r="AB25" s="534"/>
      <c r="AC25" s="534"/>
      <c r="AD25" s="534"/>
      <c r="AE25" s="534"/>
      <c r="AF25" s="244"/>
      <c r="AG25" s="244"/>
      <c r="AH25" s="244"/>
      <c r="AI25" s="244"/>
      <c r="AJ25" s="244"/>
      <c r="AK25" s="244"/>
      <c r="AL25" s="244"/>
      <c r="AM25" s="244"/>
      <c r="AN25" s="312" t="s">
        <v>108</v>
      </c>
      <c r="AO25" s="312"/>
      <c r="AP25" s="312"/>
      <c r="AQ25" s="312"/>
      <c r="AR25" s="312"/>
      <c r="AS25" s="312"/>
      <c r="AT25" s="312"/>
      <c r="AU25" s="312"/>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3"/>
      <c r="B26" s="149"/>
      <c r="C26" s="154"/>
      <c r="D26" s="154"/>
      <c r="E26" s="154"/>
      <c r="F26" s="154"/>
      <c r="G26" s="154"/>
      <c r="H26" s="154"/>
      <c r="I26" s="154"/>
      <c r="J26" s="154"/>
      <c r="K26" s="154"/>
      <c r="L26" s="154"/>
      <c r="M26" s="154"/>
      <c r="N26" s="154"/>
      <c r="O26" s="154"/>
      <c r="P26" s="154"/>
      <c r="Q26" s="154"/>
      <c r="R26" s="154"/>
      <c r="S26" s="154"/>
      <c r="T26" s="154"/>
      <c r="U26" s="122"/>
      <c r="V26" s="497"/>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3"/>
      <c r="B27" s="149"/>
      <c r="C27" s="154"/>
      <c r="D27" s="154"/>
      <c r="E27" s="154"/>
      <c r="F27" s="154"/>
      <c r="G27" s="154"/>
      <c r="H27" s="154"/>
      <c r="I27" s="154"/>
      <c r="J27" s="154"/>
      <c r="K27" s="154"/>
      <c r="L27" s="154"/>
      <c r="M27" s="154"/>
      <c r="N27" s="154"/>
      <c r="O27" s="154"/>
      <c r="P27" s="154"/>
      <c r="Q27" s="154"/>
      <c r="R27" s="154"/>
      <c r="S27" s="154"/>
      <c r="T27" s="154"/>
      <c r="U27" s="122"/>
      <c r="V27" s="497"/>
      <c r="W27" s="1"/>
      <c r="X27" s="546" t="s">
        <v>116</v>
      </c>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c r="AU27" s="548"/>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3"/>
      <c r="B28" s="149"/>
      <c r="C28" s="154"/>
      <c r="D28" s="154"/>
      <c r="E28" s="154"/>
      <c r="F28" s="154"/>
      <c r="G28" s="154"/>
      <c r="H28" s="154"/>
      <c r="I28" s="154"/>
      <c r="J28" s="154"/>
      <c r="K28" s="154"/>
      <c r="L28" s="154"/>
      <c r="M28" s="154"/>
      <c r="N28" s="154"/>
      <c r="O28" s="154"/>
      <c r="P28" s="154"/>
      <c r="Q28" s="154"/>
      <c r="R28" s="154"/>
      <c r="S28" s="154"/>
      <c r="T28" s="154"/>
      <c r="U28" s="122"/>
      <c r="V28" s="497"/>
      <c r="W28" s="1"/>
      <c r="X28" s="549"/>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1"/>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3"/>
      <c r="B29" s="149"/>
      <c r="C29" s="154"/>
      <c r="D29" s="154"/>
      <c r="E29" s="154"/>
      <c r="F29" s="154"/>
      <c r="G29" s="154"/>
      <c r="H29" s="154"/>
      <c r="I29" s="154"/>
      <c r="J29" s="154"/>
      <c r="K29" s="154"/>
      <c r="L29" s="154"/>
      <c r="M29" s="154"/>
      <c r="N29" s="154"/>
      <c r="O29" s="154"/>
      <c r="P29" s="154"/>
      <c r="Q29" s="154"/>
      <c r="R29" s="154"/>
      <c r="S29" s="154"/>
      <c r="T29" s="154"/>
      <c r="U29" s="122"/>
      <c r="V29" s="497"/>
      <c r="W29" s="1"/>
      <c r="X29" s="535" t="s">
        <v>119</v>
      </c>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7"/>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3"/>
      <c r="B30" s="149"/>
      <c r="C30" s="154"/>
      <c r="D30" s="154"/>
      <c r="E30" s="154"/>
      <c r="F30" s="154"/>
      <c r="G30" s="154"/>
      <c r="H30" s="154"/>
      <c r="I30" s="154"/>
      <c r="J30" s="154"/>
      <c r="K30" s="154"/>
      <c r="L30" s="154"/>
      <c r="M30" s="154"/>
      <c r="N30" s="154"/>
      <c r="O30" s="154"/>
      <c r="P30" s="154"/>
      <c r="Q30" s="154"/>
      <c r="R30" s="154"/>
      <c r="S30" s="154"/>
      <c r="T30" s="154"/>
      <c r="U30" s="122"/>
      <c r="V30" s="497"/>
      <c r="W30" s="1"/>
      <c r="X30" s="535"/>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7"/>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3"/>
      <c r="B31" s="149"/>
      <c r="C31" s="154"/>
      <c r="D31" s="154"/>
      <c r="E31" s="154"/>
      <c r="F31" s="154"/>
      <c r="G31" s="154"/>
      <c r="H31" s="154"/>
      <c r="I31" s="154"/>
      <c r="J31" s="154"/>
      <c r="K31" s="154"/>
      <c r="L31" s="154"/>
      <c r="M31" s="154"/>
      <c r="N31" s="154"/>
      <c r="O31" s="154"/>
      <c r="P31" s="154"/>
      <c r="Q31" s="154"/>
      <c r="R31" s="154"/>
      <c r="S31" s="154"/>
      <c r="T31" s="154"/>
      <c r="U31" s="122"/>
      <c r="V31" s="497"/>
      <c r="W31" s="1"/>
      <c r="X31" s="535"/>
      <c r="Y31" s="536"/>
      <c r="Z31" s="536"/>
      <c r="AA31" s="536"/>
      <c r="AB31" s="536"/>
      <c r="AC31" s="536"/>
      <c r="AD31" s="536"/>
      <c r="AE31" s="536"/>
      <c r="AF31" s="536"/>
      <c r="AG31" s="536"/>
      <c r="AH31" s="536"/>
      <c r="AI31" s="536"/>
      <c r="AJ31" s="536"/>
      <c r="AK31" s="536"/>
      <c r="AL31" s="536"/>
      <c r="AM31" s="536"/>
      <c r="AN31" s="536"/>
      <c r="AO31" s="536"/>
      <c r="AP31" s="536"/>
      <c r="AQ31" s="536"/>
      <c r="AR31" s="536"/>
      <c r="AS31" s="536"/>
      <c r="AT31" s="536"/>
      <c r="AU31" s="537"/>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3"/>
      <c r="B32" s="149"/>
      <c r="C32" s="154"/>
      <c r="D32" s="154"/>
      <c r="E32" s="154"/>
      <c r="F32" s="154"/>
      <c r="G32" s="154"/>
      <c r="H32" s="154"/>
      <c r="I32" s="154"/>
      <c r="J32" s="154"/>
      <c r="K32" s="154"/>
      <c r="L32" s="154"/>
      <c r="M32" s="154"/>
      <c r="N32" s="154"/>
      <c r="O32" s="154"/>
      <c r="P32" s="154"/>
      <c r="Q32" s="154"/>
      <c r="R32" s="154"/>
      <c r="S32" s="154"/>
      <c r="T32" s="154"/>
      <c r="U32" s="122"/>
      <c r="V32" s="497"/>
      <c r="W32" s="1"/>
      <c r="X32" s="535"/>
      <c r="Y32" s="536"/>
      <c r="Z32" s="536"/>
      <c r="AA32" s="536"/>
      <c r="AB32" s="536"/>
      <c r="AC32" s="536"/>
      <c r="AD32" s="536"/>
      <c r="AE32" s="536"/>
      <c r="AF32" s="536"/>
      <c r="AG32" s="536"/>
      <c r="AH32" s="536"/>
      <c r="AI32" s="536"/>
      <c r="AJ32" s="536"/>
      <c r="AK32" s="536"/>
      <c r="AL32" s="536"/>
      <c r="AM32" s="536"/>
      <c r="AN32" s="536"/>
      <c r="AO32" s="536"/>
      <c r="AP32" s="536"/>
      <c r="AQ32" s="536"/>
      <c r="AR32" s="536"/>
      <c r="AS32" s="536"/>
      <c r="AT32" s="536"/>
      <c r="AU32" s="537"/>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3"/>
      <c r="B33" s="149"/>
      <c r="C33" s="154"/>
      <c r="D33" s="154"/>
      <c r="E33" s="154"/>
      <c r="F33" s="154"/>
      <c r="G33" s="154"/>
      <c r="H33" s="154"/>
      <c r="I33" s="154"/>
      <c r="J33" s="154"/>
      <c r="K33" s="154"/>
      <c r="L33" s="154"/>
      <c r="M33" s="154"/>
      <c r="N33" s="154"/>
      <c r="O33" s="154"/>
      <c r="P33" s="154"/>
      <c r="Q33" s="154"/>
      <c r="R33" s="154"/>
      <c r="S33" s="154"/>
      <c r="T33" s="154"/>
      <c r="U33" s="122"/>
      <c r="V33" s="497"/>
      <c r="W33" s="112"/>
      <c r="X33" s="535"/>
      <c r="Y33" s="536"/>
      <c r="Z33" s="536"/>
      <c r="AA33" s="536"/>
      <c r="AB33" s="536"/>
      <c r="AC33" s="536"/>
      <c r="AD33" s="536"/>
      <c r="AE33" s="536"/>
      <c r="AF33" s="536"/>
      <c r="AG33" s="536"/>
      <c r="AH33" s="536"/>
      <c r="AI33" s="536"/>
      <c r="AJ33" s="536"/>
      <c r="AK33" s="536"/>
      <c r="AL33" s="536"/>
      <c r="AM33" s="536"/>
      <c r="AN33" s="536"/>
      <c r="AO33" s="536"/>
      <c r="AP33" s="536"/>
      <c r="AQ33" s="536"/>
      <c r="AR33" s="536"/>
      <c r="AS33" s="536"/>
      <c r="AT33" s="536"/>
      <c r="AU33" s="537"/>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3"/>
      <c r="B34" s="149"/>
      <c r="C34" s="154"/>
      <c r="D34" s="154"/>
      <c r="E34" s="154"/>
      <c r="F34" s="154"/>
      <c r="G34" s="154"/>
      <c r="H34" s="154"/>
      <c r="I34" s="154"/>
      <c r="J34" s="154"/>
      <c r="K34" s="154"/>
      <c r="L34" s="154"/>
      <c r="M34" s="154"/>
      <c r="N34" s="154"/>
      <c r="O34" s="154"/>
      <c r="P34" s="154"/>
      <c r="Q34" s="154"/>
      <c r="R34" s="154"/>
      <c r="S34" s="154"/>
      <c r="T34" s="154"/>
      <c r="U34" s="122"/>
      <c r="V34" s="497"/>
      <c r="W34" s="112"/>
      <c r="X34" s="535"/>
      <c r="Y34" s="536"/>
      <c r="Z34" s="536"/>
      <c r="AA34" s="536"/>
      <c r="AB34" s="536"/>
      <c r="AC34" s="536"/>
      <c r="AD34" s="536"/>
      <c r="AE34" s="536"/>
      <c r="AF34" s="536"/>
      <c r="AG34" s="536"/>
      <c r="AH34" s="536"/>
      <c r="AI34" s="536"/>
      <c r="AJ34" s="536"/>
      <c r="AK34" s="536"/>
      <c r="AL34" s="536"/>
      <c r="AM34" s="536"/>
      <c r="AN34" s="536"/>
      <c r="AO34" s="536"/>
      <c r="AP34" s="536"/>
      <c r="AQ34" s="536"/>
      <c r="AR34" s="536"/>
      <c r="AS34" s="536"/>
      <c r="AT34" s="536"/>
      <c r="AU34" s="537"/>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3"/>
      <c r="B35" s="149"/>
      <c r="C35" s="154"/>
      <c r="D35" s="154"/>
      <c r="E35" s="154"/>
      <c r="F35" s="154"/>
      <c r="G35" s="154"/>
      <c r="H35" s="154"/>
      <c r="I35" s="154"/>
      <c r="J35" s="154"/>
      <c r="K35" s="154"/>
      <c r="L35" s="154"/>
      <c r="M35" s="154"/>
      <c r="N35" s="154"/>
      <c r="O35" s="154"/>
      <c r="P35" s="154"/>
      <c r="Q35" s="154"/>
      <c r="R35" s="154"/>
      <c r="S35" s="154"/>
      <c r="T35" s="154"/>
      <c r="U35" s="122"/>
      <c r="V35" s="497"/>
      <c r="W35" s="112"/>
      <c r="X35" s="538"/>
      <c r="Y35" s="539"/>
      <c r="Z35" s="539"/>
      <c r="AA35" s="539"/>
      <c r="AB35" s="539"/>
      <c r="AC35" s="539"/>
      <c r="AD35" s="539"/>
      <c r="AE35" s="539"/>
      <c r="AF35" s="539"/>
      <c r="AG35" s="539"/>
      <c r="AH35" s="539"/>
      <c r="AI35" s="539"/>
      <c r="AJ35" s="539"/>
      <c r="AK35" s="539"/>
      <c r="AL35" s="539"/>
      <c r="AM35" s="539"/>
      <c r="AN35" s="539"/>
      <c r="AO35" s="539"/>
      <c r="AP35" s="539"/>
      <c r="AQ35" s="539"/>
      <c r="AR35" s="539"/>
      <c r="AS35" s="539"/>
      <c r="AT35" s="539"/>
      <c r="AU35" s="540"/>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3"/>
      <c r="B36" s="149"/>
      <c r="C36" s="154"/>
      <c r="D36" s="154"/>
      <c r="E36" s="154"/>
      <c r="F36" s="154"/>
      <c r="G36" s="154"/>
      <c r="H36" s="154"/>
      <c r="I36" s="154"/>
      <c r="J36" s="154"/>
      <c r="K36" s="154"/>
      <c r="L36" s="154"/>
      <c r="M36" s="154"/>
      <c r="N36" s="154"/>
      <c r="O36" s="154"/>
      <c r="P36" s="154"/>
      <c r="Q36" s="154"/>
      <c r="R36" s="154"/>
      <c r="S36" s="154"/>
      <c r="T36" s="154"/>
      <c r="U36" s="122"/>
      <c r="V36" s="497"/>
      <c r="W36" s="112"/>
      <c r="X36" s="544" t="s">
        <v>117</v>
      </c>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544"/>
      <c r="AU36" s="544"/>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3"/>
      <c r="B37" s="230"/>
      <c r="C37" s="231"/>
      <c r="D37" s="231"/>
      <c r="E37" s="231"/>
      <c r="F37" s="231"/>
      <c r="G37" s="231"/>
      <c r="H37" s="231"/>
      <c r="I37" s="231"/>
      <c r="J37" s="231"/>
      <c r="K37" s="231"/>
      <c r="L37" s="231"/>
      <c r="M37" s="231"/>
      <c r="N37" s="231"/>
      <c r="O37" s="231"/>
      <c r="P37" s="231"/>
      <c r="Q37" s="231"/>
      <c r="R37" s="231"/>
      <c r="S37" s="231"/>
      <c r="T37" s="231"/>
      <c r="U37" s="232"/>
      <c r="V37" s="497"/>
      <c r="W37" s="112"/>
      <c r="X37" s="544"/>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544"/>
      <c r="AU37" s="544"/>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3"/>
      <c r="B38" s="166"/>
      <c r="C38" s="166"/>
      <c r="D38" s="166"/>
      <c r="E38" s="166"/>
      <c r="F38" s="166"/>
      <c r="G38" s="166"/>
      <c r="H38" s="166"/>
      <c r="I38" s="166"/>
      <c r="J38" s="166"/>
      <c r="K38" s="166"/>
      <c r="L38" s="166"/>
      <c r="M38" s="166"/>
      <c r="N38" s="166"/>
      <c r="O38" s="166"/>
      <c r="P38" s="166"/>
      <c r="Q38" s="166"/>
      <c r="R38" s="166"/>
      <c r="S38" s="166"/>
      <c r="T38" s="166"/>
      <c r="U38" s="166"/>
      <c r="V38" s="497"/>
      <c r="W38" s="112"/>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544"/>
      <c r="AU38" s="544"/>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3"/>
      <c r="B39" s="199"/>
      <c r="C39" s="200"/>
      <c r="D39" s="200"/>
      <c r="E39" s="200"/>
      <c r="F39" s="200"/>
      <c r="G39" s="200"/>
      <c r="H39" s="200"/>
      <c r="I39" s="200"/>
      <c r="J39" s="200"/>
      <c r="K39" s="200"/>
      <c r="L39" s="200"/>
      <c r="M39" s="200"/>
      <c r="N39" s="200"/>
      <c r="O39" s="201"/>
      <c r="P39" s="201"/>
      <c r="Q39" s="201"/>
      <c r="R39" s="201"/>
      <c r="S39" s="201"/>
      <c r="T39" s="201"/>
      <c r="U39" s="202"/>
      <c r="V39" s="497"/>
      <c r="W39" s="112"/>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544"/>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3"/>
      <c r="B40" s="203"/>
      <c r="C40" s="204"/>
      <c r="D40" s="204"/>
      <c r="E40" s="204"/>
      <c r="F40" s="204"/>
      <c r="G40" s="204"/>
      <c r="H40" s="204"/>
      <c r="I40" s="204"/>
      <c r="J40" s="204"/>
      <c r="K40" s="204"/>
      <c r="L40" s="204"/>
      <c r="M40" s="204"/>
      <c r="N40" s="204"/>
      <c r="O40" s="205"/>
      <c r="P40" s="205"/>
      <c r="Q40" s="205"/>
      <c r="R40" s="205"/>
      <c r="S40" s="205"/>
      <c r="T40" s="205"/>
      <c r="U40" s="206"/>
      <c r="V40" s="497"/>
      <c r="W40" s="112"/>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544"/>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3"/>
      <c r="B41" s="207"/>
      <c r="C41" s="204"/>
      <c r="D41" s="204"/>
      <c r="E41" s="204"/>
      <c r="F41" s="204"/>
      <c r="G41" s="204"/>
      <c r="H41" s="204"/>
      <c r="I41" s="204"/>
      <c r="J41" s="204"/>
      <c r="K41" s="204"/>
      <c r="L41" s="204"/>
      <c r="M41" s="204"/>
      <c r="N41" s="204"/>
      <c r="O41" s="205"/>
      <c r="P41" s="205"/>
      <c r="Q41" s="205"/>
      <c r="R41" s="205"/>
      <c r="S41" s="205"/>
      <c r="T41" s="205"/>
      <c r="U41" s="206"/>
      <c r="V41" s="497"/>
      <c r="W41" s="112"/>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c r="AU41" s="544"/>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3"/>
      <c r="B42" s="233"/>
      <c r="C42" s="208"/>
      <c r="D42" s="208"/>
      <c r="E42" s="208"/>
      <c r="F42" s="208"/>
      <c r="G42" s="208"/>
      <c r="H42" s="208"/>
      <c r="I42" s="208"/>
      <c r="J42" s="208"/>
      <c r="K42" s="208"/>
      <c r="L42" s="208"/>
      <c r="M42" s="208"/>
      <c r="N42" s="208"/>
      <c r="O42" s="209"/>
      <c r="P42" s="209"/>
      <c r="Q42" s="209"/>
      <c r="R42" s="209"/>
      <c r="S42" s="209"/>
      <c r="T42" s="209"/>
      <c r="U42" s="210"/>
      <c r="V42" s="497"/>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3"/>
      <c r="B43" s="165"/>
      <c r="C43" s="166"/>
      <c r="D43" s="166"/>
      <c r="E43" s="166"/>
      <c r="F43" s="166"/>
      <c r="G43" s="166"/>
      <c r="H43" s="166"/>
      <c r="I43" s="166"/>
      <c r="J43" s="166"/>
      <c r="K43" s="166"/>
      <c r="L43" s="166"/>
      <c r="M43" s="166"/>
      <c r="N43" s="166"/>
      <c r="O43" s="166"/>
      <c r="P43" s="166"/>
      <c r="Q43" s="166"/>
      <c r="R43" s="166"/>
      <c r="S43" s="166"/>
      <c r="T43" s="166"/>
      <c r="U43" s="166"/>
      <c r="V43" s="497"/>
      <c r="W43" s="112"/>
      <c r="X43" s="532" t="s">
        <v>109</v>
      </c>
      <c r="Y43" s="532"/>
      <c r="Z43" s="532"/>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3"/>
      <c r="B44" s="113"/>
      <c r="C44" s="166"/>
      <c r="D44" s="166"/>
      <c r="E44" s="166"/>
      <c r="F44" s="166"/>
      <c r="G44" s="166"/>
      <c r="H44" s="166"/>
      <c r="I44" s="166"/>
      <c r="J44" s="166"/>
      <c r="K44" s="166"/>
      <c r="L44" s="166"/>
      <c r="M44" s="166"/>
      <c r="N44" s="166"/>
      <c r="O44" s="166"/>
      <c r="P44" s="166"/>
      <c r="Q44" s="166"/>
      <c r="R44" s="166"/>
      <c r="S44" s="166"/>
      <c r="T44" s="166"/>
      <c r="U44" s="166"/>
      <c r="V44" s="497"/>
      <c r="W44" s="112"/>
      <c r="X44" s="532"/>
      <c r="Y44" s="532"/>
      <c r="Z44" s="532"/>
      <c r="AA44" s="532"/>
      <c r="AB44" s="532"/>
      <c r="AC44" s="532"/>
      <c r="AD44" s="532"/>
      <c r="AE44" s="532"/>
      <c r="AF44" s="532"/>
      <c r="AG44" s="532"/>
      <c r="AH44" s="532"/>
      <c r="AI44" s="532"/>
      <c r="AJ44" s="532"/>
      <c r="AK44" s="532"/>
      <c r="AL44" s="532"/>
      <c r="AM44" s="532"/>
      <c r="AN44" s="532"/>
      <c r="AO44" s="532"/>
      <c r="AP44" s="532"/>
      <c r="AQ44" s="532"/>
      <c r="AR44" s="532"/>
      <c r="AS44" s="532"/>
      <c r="AT44" s="532"/>
      <c r="AU44" s="532"/>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3"/>
      <c r="B45" s="113"/>
      <c r="C45" s="166"/>
      <c r="D45" s="166"/>
      <c r="E45" s="166"/>
      <c r="F45" s="166"/>
      <c r="G45" s="166"/>
      <c r="H45" s="166"/>
      <c r="I45" s="166"/>
      <c r="J45" s="166"/>
      <c r="K45" s="166"/>
      <c r="L45" s="166"/>
      <c r="M45" s="166"/>
      <c r="N45" s="166"/>
      <c r="O45" s="166"/>
      <c r="P45" s="166"/>
      <c r="Q45" s="166"/>
      <c r="R45" s="166"/>
      <c r="S45" s="166"/>
      <c r="T45" s="166"/>
      <c r="U45" s="166"/>
      <c r="V45" s="497"/>
      <c r="W45" s="112"/>
      <c r="X45" s="532"/>
      <c r="Y45" s="532"/>
      <c r="Z45" s="532"/>
      <c r="AA45" s="532"/>
      <c r="AB45" s="532"/>
      <c r="AC45" s="532"/>
      <c r="AD45" s="532"/>
      <c r="AE45" s="532"/>
      <c r="AF45" s="532"/>
      <c r="AG45" s="532"/>
      <c r="AH45" s="532"/>
      <c r="AI45" s="532"/>
      <c r="AJ45" s="532"/>
      <c r="AK45" s="532"/>
      <c r="AL45" s="532"/>
      <c r="AM45" s="532"/>
      <c r="AN45" s="532"/>
      <c r="AO45" s="532"/>
      <c r="AP45" s="532"/>
      <c r="AQ45" s="532"/>
      <c r="AR45" s="532"/>
      <c r="AS45" s="532"/>
      <c r="AT45" s="532"/>
      <c r="AU45" s="532"/>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3"/>
      <c r="B46" s="113"/>
      <c r="C46" s="166"/>
      <c r="D46" s="166"/>
      <c r="E46" s="166"/>
      <c r="F46" s="166"/>
      <c r="G46" s="166"/>
      <c r="H46" s="166"/>
      <c r="I46" s="166"/>
      <c r="J46" s="166"/>
      <c r="K46" s="166"/>
      <c r="L46" s="166"/>
      <c r="M46" s="166"/>
      <c r="N46" s="166"/>
      <c r="O46" s="166"/>
      <c r="P46" s="166"/>
      <c r="Q46" s="166"/>
      <c r="R46" s="166"/>
      <c r="S46" s="166"/>
      <c r="T46" s="166"/>
      <c r="U46" s="166"/>
      <c r="V46" s="497"/>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3"/>
      <c r="B47" s="113"/>
      <c r="C47" s="166"/>
      <c r="D47" s="166"/>
      <c r="E47" s="166"/>
      <c r="F47" s="166"/>
      <c r="G47" s="166"/>
      <c r="H47" s="166"/>
      <c r="I47" s="166"/>
      <c r="J47" s="166"/>
      <c r="K47" s="166"/>
      <c r="L47" s="166"/>
      <c r="M47" s="166"/>
      <c r="N47" s="166"/>
      <c r="O47" s="166"/>
      <c r="P47" s="166"/>
      <c r="Q47" s="166"/>
      <c r="R47" s="166"/>
      <c r="S47" s="166"/>
      <c r="T47" s="166"/>
      <c r="U47" s="166"/>
      <c r="V47" s="497"/>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3"/>
      <c r="B48" s="171"/>
      <c r="C48" s="166"/>
      <c r="D48" s="166"/>
      <c r="E48" s="166"/>
      <c r="F48" s="166"/>
      <c r="G48" s="166"/>
      <c r="H48" s="166"/>
      <c r="I48" s="166"/>
      <c r="J48" s="166"/>
      <c r="K48" s="166"/>
      <c r="L48" s="166"/>
      <c r="M48" s="166"/>
      <c r="N48" s="166"/>
      <c r="O48" s="166"/>
      <c r="P48" s="166"/>
      <c r="Q48" s="166"/>
      <c r="R48" s="166"/>
      <c r="S48" s="166"/>
      <c r="T48" s="166"/>
      <c r="U48" s="166"/>
      <c r="V48" s="497"/>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3"/>
      <c r="B49" s="171"/>
      <c r="C49" s="166"/>
      <c r="D49" s="166"/>
      <c r="E49" s="166"/>
      <c r="F49" s="166"/>
      <c r="G49" s="166"/>
      <c r="H49" s="166"/>
      <c r="I49" s="166"/>
      <c r="J49" s="166"/>
      <c r="K49" s="166"/>
      <c r="L49" s="166"/>
      <c r="M49" s="166"/>
      <c r="N49" s="166"/>
      <c r="O49" s="166"/>
      <c r="P49" s="166"/>
      <c r="Q49" s="166"/>
      <c r="R49" s="166"/>
      <c r="S49" s="166"/>
      <c r="T49" s="166"/>
      <c r="U49" s="166"/>
      <c r="V49" s="497"/>
      <c r="W49" s="112"/>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3"/>
      <c r="B50" s="171"/>
      <c r="C50" s="166"/>
      <c r="D50" s="166"/>
      <c r="E50" s="166"/>
      <c r="F50" s="166"/>
      <c r="G50" s="166"/>
      <c r="H50" s="166"/>
      <c r="I50" s="166"/>
      <c r="J50" s="166"/>
      <c r="K50" s="166"/>
      <c r="L50" s="166"/>
      <c r="M50" s="166"/>
      <c r="N50" s="166"/>
      <c r="O50" s="166"/>
      <c r="P50" s="166"/>
      <c r="Q50" s="166"/>
      <c r="R50" s="166"/>
      <c r="S50" s="166"/>
      <c r="T50" s="166"/>
      <c r="U50" s="166"/>
      <c r="V50" s="497"/>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row>
    <row r="51" spans="1:64" ht="18.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row>
    <row r="52" spans="1:64" ht="18.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row>
    <row r="53" spans="1:64" ht="18.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row>
    <row r="54" spans="1:64" ht="18.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row>
    <row r="55" spans="1:64" ht="18.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row>
    <row r="56" spans="1:64" ht="18.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row>
    <row r="57" spans="1:64" ht="18.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row>
    <row r="58" spans="1:64" ht="18.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row>
    <row r="59" spans="1:64" ht="18.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row>
    <row r="60" spans="1:64" ht="1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72"/>
      <c r="AX60" s="172"/>
      <c r="BA60" s="114">
        <v>1942</v>
      </c>
      <c r="BC60" s="113" t="e">
        <f>VLOOKUP(BD60,#REF!,3,0)</f>
        <v>#REF!</v>
      </c>
      <c r="BD60" s="113">
        <v>1058</v>
      </c>
      <c r="BE60" s="113" t="str">
        <f>IFERROR(VLOOKUP(BD60,#REF!,5,0)&amp;" - "&amp;VLOOKUP(BD60,#REF!,6,0),"")</f>
        <v/>
      </c>
      <c r="BF60" s="113" t="e">
        <f>VLOOKUP(BD60,#REF!,2,0)</f>
        <v>#REF!</v>
      </c>
    </row>
    <row r="61" spans="1:64" ht="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72"/>
      <c r="AX61" s="172"/>
      <c r="BA61" s="114">
        <v>1941</v>
      </c>
      <c r="BC61" s="113" t="e">
        <f>VLOOKUP(BD61,#REF!,3,0)</f>
        <v>#REF!</v>
      </c>
      <c r="BD61" s="113">
        <v>1059</v>
      </c>
      <c r="BE61" s="113" t="str">
        <f>IFERROR(VLOOKUP(BD61,#REF!,5,0)&amp;" - "&amp;VLOOKUP(BD61,#REF!,6,0),"")</f>
        <v/>
      </c>
      <c r="BF61" s="113" t="e">
        <f>VLOOKUP(BD61,#REF!,2,0)</f>
        <v>#REF!</v>
      </c>
    </row>
    <row r="62" spans="1:64" ht="1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72"/>
      <c r="AX62" s="172"/>
      <c r="BA62" s="114">
        <v>1940</v>
      </c>
      <c r="BC62" s="113" t="e">
        <f>VLOOKUP(BD62,#REF!,3,0)</f>
        <v>#REF!</v>
      </c>
      <c r="BD62" s="113">
        <v>1060</v>
      </c>
      <c r="BE62" s="113" t="str">
        <f>IFERROR(VLOOKUP(BD62,#REF!,5,0)&amp;" - "&amp;VLOOKUP(BD62,#REF!,6,0),"")</f>
        <v/>
      </c>
      <c r="BF62" s="113" t="e">
        <f>VLOOKUP(BD62,#REF!,2,0)</f>
        <v>#REF!</v>
      </c>
    </row>
    <row r="63" spans="1:64" ht="1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72"/>
      <c r="AX63" s="172"/>
      <c r="BA63" s="114">
        <v>1939</v>
      </c>
      <c r="BC63" s="113" t="e">
        <f>VLOOKUP(BD63,#REF!,3,0)</f>
        <v>#REF!</v>
      </c>
      <c r="BD63" s="113">
        <v>1061</v>
      </c>
      <c r="BE63" s="113" t="str">
        <f>IFERROR(VLOOKUP(BD63,#REF!,5,0)&amp;" - "&amp;VLOOKUP(BD63,#REF!,6,0),"")</f>
        <v/>
      </c>
      <c r="BF63" s="113" t="e">
        <f>VLOOKUP(BD63,#REF!,2,0)</f>
        <v>#REF!</v>
      </c>
    </row>
    <row r="64" spans="1:64" ht="1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72"/>
      <c r="AX64" s="172"/>
      <c r="BA64" s="114">
        <v>1938</v>
      </c>
      <c r="BC64" s="113" t="e">
        <f>VLOOKUP(BD64,#REF!,3,0)</f>
        <v>#REF!</v>
      </c>
      <c r="BD64" s="113">
        <v>1062</v>
      </c>
      <c r="BE64" s="113" t="str">
        <f>IFERROR(VLOOKUP(BD64,#REF!,5,0)&amp;" - "&amp;VLOOKUP(BD64,#REF!,6,0),"")</f>
        <v/>
      </c>
      <c r="BF64" s="113" t="e">
        <f>VLOOKUP(BD64,#REF!,2,0)</f>
        <v>#REF!</v>
      </c>
    </row>
    <row r="65" spans="1:58" ht="1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72"/>
      <c r="AX65" s="172"/>
      <c r="BA65" s="114">
        <v>1937</v>
      </c>
      <c r="BC65" s="113" t="e">
        <f>VLOOKUP(BD65,#REF!,3,0)</f>
        <v>#REF!</v>
      </c>
      <c r="BD65" s="113">
        <v>1063</v>
      </c>
      <c r="BE65" s="113" t="str">
        <f>IFERROR(VLOOKUP(BD65,#REF!,5,0)&amp;" - "&amp;VLOOKUP(BD65,#REF!,6,0),"")</f>
        <v/>
      </c>
      <c r="BF65" s="113" t="e">
        <f>VLOOKUP(BD65,#REF!,2,0)</f>
        <v>#REF!</v>
      </c>
    </row>
    <row r="66" spans="1:58" ht="1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72"/>
      <c r="AX66" s="172"/>
      <c r="BA66" s="114">
        <v>1936</v>
      </c>
      <c r="BC66" s="113" t="e">
        <f>VLOOKUP(BD66,#REF!,3,0)</f>
        <v>#REF!</v>
      </c>
      <c r="BD66" s="113">
        <v>1064</v>
      </c>
      <c r="BE66" s="113" t="str">
        <f>IFERROR(VLOOKUP(BD66,#REF!,5,0)&amp;" - "&amp;VLOOKUP(BD66,#REF!,6,0),"")</f>
        <v/>
      </c>
      <c r="BF66" s="113" t="e">
        <f>VLOOKUP(BD66,#REF!,2,0)</f>
        <v>#REF!</v>
      </c>
    </row>
    <row r="67" spans="1:58">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BA67" s="114">
        <v>1935</v>
      </c>
      <c r="BC67" s="113" t="e">
        <f>VLOOKUP(BD67,#REF!,3,0)</f>
        <v>#REF!</v>
      </c>
      <c r="BD67" s="113">
        <v>1065</v>
      </c>
      <c r="BE67" s="113" t="str">
        <f>IFERROR(VLOOKUP(BD67,#REF!,5,0)&amp;" - "&amp;VLOOKUP(BD67,#REF!,6,0),"")</f>
        <v/>
      </c>
      <c r="BF67" s="113" t="e">
        <f>VLOOKUP(BD67,#REF!,2,0)</f>
        <v>#REF!</v>
      </c>
    </row>
    <row r="68" spans="1:58" ht="1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BA68" s="114">
        <v>1934</v>
      </c>
      <c r="BC68" s="113" t="e">
        <f>VLOOKUP(BD68,#REF!,3,0)</f>
        <v>#REF!</v>
      </c>
      <c r="BD68" s="113">
        <v>1066</v>
      </c>
      <c r="BE68" s="113" t="str">
        <f>IFERROR(VLOOKUP(BD68,#REF!,5,0)&amp;" - "&amp;VLOOKUP(BD68,#REF!,6,0),"")</f>
        <v/>
      </c>
      <c r="BF68" s="113" t="e">
        <f>VLOOKUP(BD68,#REF!,2,0)</f>
        <v>#REF!</v>
      </c>
    </row>
    <row r="69" spans="1:58">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BA69" s="114">
        <v>1933</v>
      </c>
      <c r="BC69" s="113" t="e">
        <f>VLOOKUP(BD69,#REF!,3,0)</f>
        <v>#REF!</v>
      </c>
      <c r="BD69" s="113">
        <v>1067</v>
      </c>
      <c r="BE69" s="113" t="str">
        <f>IFERROR(VLOOKUP(BD69,#REF!,5,0)&amp;" - "&amp;VLOOKUP(BD69,#REF!,6,0),"")</f>
        <v/>
      </c>
      <c r="BF69" s="113" t="e">
        <f>VLOOKUP(BD69,#REF!,2,0)</f>
        <v>#REF!</v>
      </c>
    </row>
    <row r="70" spans="1:58">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X22:AF22"/>
    <mergeCell ref="X27:AU28"/>
    <mergeCell ref="X20:Y20"/>
    <mergeCell ref="AC10:AU10"/>
    <mergeCell ref="AP22:AT22"/>
    <mergeCell ref="P12:T12"/>
    <mergeCell ref="F12:M12"/>
    <mergeCell ref="B12:E12"/>
    <mergeCell ref="I10:T10"/>
    <mergeCell ref="H7:T7"/>
    <mergeCell ref="B7:G7"/>
    <mergeCell ref="B1:U1"/>
    <mergeCell ref="B6:K6"/>
    <mergeCell ref="P5:T5"/>
    <mergeCell ref="L5:O5"/>
    <mergeCell ref="I5:K5"/>
    <mergeCell ref="D5:E5"/>
    <mergeCell ref="B5:C5"/>
    <mergeCell ref="AG22:AL22"/>
    <mergeCell ref="AD15:AU15"/>
    <mergeCell ref="AD14:AU14"/>
    <mergeCell ref="Z20:AU20"/>
    <mergeCell ref="V1:V50"/>
    <mergeCell ref="AQ4:AV4"/>
    <mergeCell ref="AC4:AP6"/>
    <mergeCell ref="X10:AB10"/>
    <mergeCell ref="X43:AU45"/>
    <mergeCell ref="Z12:AC12"/>
    <mergeCell ref="X25:AE25"/>
    <mergeCell ref="X29:AU35"/>
    <mergeCell ref="AF12:AG12"/>
    <mergeCell ref="AJ12:AN12"/>
    <mergeCell ref="AR12:AT12"/>
    <mergeCell ref="X36:AU41"/>
  </mergeCells>
  <conditionalFormatting sqref="T6">
    <cfRule type="beginsWith" dxfId="38" priority="31" operator="beginsWith" text="Dati">
      <formula>LEFT(T6,4)="Dati"</formula>
    </cfRule>
  </conditionalFormatting>
  <conditionalFormatting sqref="P5:T5">
    <cfRule type="expression" dxfId="37" priority="25">
      <formula>$P$5=""</formula>
    </cfRule>
    <cfRule type="expression" dxfId="36" priority="30">
      <formula>$P$5=""</formula>
    </cfRule>
  </conditionalFormatting>
  <conditionalFormatting sqref="D5:E5">
    <cfRule type="expression" dxfId="35" priority="24">
      <formula>$D$5=""</formula>
    </cfRule>
    <cfRule type="expression" dxfId="34" priority="29">
      <formula>$D$5=""</formula>
    </cfRule>
  </conditionalFormatting>
  <conditionalFormatting sqref="G15">
    <cfRule type="expression" dxfId="33" priority="20">
      <formula>$BB$16=TRUE</formula>
    </cfRule>
  </conditionalFormatting>
  <conditionalFormatting sqref="G16">
    <cfRule type="expression" dxfId="32" priority="19">
      <formula>$BB$17=TRUE</formula>
    </cfRule>
  </conditionalFormatting>
  <conditionalFormatting sqref="B6:K6">
    <cfRule type="containsText" dxfId="31" priority="1" operator="containsText" text="numero">
      <formula>NOT(ISERROR(SEARCH("numero",B6)))</formula>
    </cfRule>
    <cfRule type="beginsWith" dxfId="30" priority="13" operator="beginsWith" text="Num">
      <formula>LEFT(B6,LEN("Num"))="Num"</formula>
    </cfRule>
  </conditionalFormatting>
  <conditionalFormatting sqref="AC10:AU10">
    <cfRule type="beginsWith" dxfId="29" priority="12" operator="beginsWith" text="SQUADRA">
      <formula>LEFT(AC10,LEN("SQUADRA"))="SQUADRA"</formula>
    </cfRule>
  </conditionalFormatting>
  <conditionalFormatting sqref="AU12">
    <cfRule type="expression" dxfId="28" priority="162">
      <formula>$D$5=""</formula>
    </cfRule>
  </conditionalFormatting>
  <dataValidations count="1">
    <dataValidation type="list" allowBlank="1" showInputMessage="1" showErrorMessage="1" sqref="G16" xr:uid="{00000000-0002-0000-0100-000000000000}">
      <formula1>$AY$31:$AY$35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BM87"/>
  <sheetViews>
    <sheetView topLeftCell="A16" workbookViewId="0">
      <selection activeCell="C42" sqref="C42"/>
    </sheetView>
  </sheetViews>
  <sheetFormatPr defaultRowHeight="15"/>
  <cols>
    <col min="1" max="1" width="3" style="2" customWidth="1"/>
    <col min="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0.570312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65" width="60.140625" style="115" customWidth="1"/>
    <col min="66" max="16384" width="9.140625" style="2"/>
  </cols>
  <sheetData>
    <row r="1" spans="1:58" ht="24" thickBot="1">
      <c r="A1" s="183"/>
      <c r="B1" s="498" t="s">
        <v>45</v>
      </c>
      <c r="C1" s="498"/>
      <c r="D1" s="498"/>
      <c r="E1" s="498"/>
      <c r="F1" s="498"/>
      <c r="G1" s="498"/>
      <c r="H1" s="498"/>
      <c r="I1" s="498"/>
      <c r="J1" s="498"/>
      <c r="K1" s="498"/>
      <c r="L1" s="498"/>
      <c r="M1" s="498"/>
      <c r="N1" s="498"/>
      <c r="O1" s="498"/>
      <c r="P1" s="498"/>
      <c r="Q1" s="498"/>
      <c r="R1" s="498"/>
      <c r="S1" s="498"/>
      <c r="T1" s="498"/>
      <c r="U1" s="498"/>
      <c r="V1" s="497"/>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thickBot="1">
      <c r="A2" s="184"/>
      <c r="B2" s="598" t="s">
        <v>59</v>
      </c>
      <c r="C2" s="598"/>
      <c r="D2" s="513"/>
      <c r="E2" s="510"/>
      <c r="F2" s="511"/>
      <c r="G2" s="117"/>
      <c r="H2" s="117"/>
      <c r="I2" s="117"/>
      <c r="J2" s="117"/>
      <c r="K2" s="117"/>
      <c r="L2" s="599" t="s">
        <v>53</v>
      </c>
      <c r="M2" s="599"/>
      <c r="N2" s="599"/>
      <c r="O2" s="600"/>
      <c r="P2" s="501"/>
      <c r="Q2" s="502"/>
      <c r="R2" s="502"/>
      <c r="S2" s="502"/>
      <c r="T2" s="503"/>
      <c r="U2" s="122"/>
      <c r="V2" s="497"/>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3"/>
      <c r="AY2" s="119" t="e">
        <f>SUM(AY3:AY15)</f>
        <v>#REF!</v>
      </c>
      <c r="AZ2" s="114"/>
      <c r="BA2" s="114"/>
      <c r="BB2" s="114"/>
      <c r="BC2" s="113"/>
      <c r="BD2" s="113">
        <v>1000</v>
      </c>
      <c r="BE2" s="113"/>
      <c r="BF2" s="113"/>
    </row>
    <row r="3" spans="1:58" ht="15.95" customHeight="1" thickBot="1">
      <c r="A3" s="184"/>
      <c r="B3" s="499"/>
      <c r="C3" s="500"/>
      <c r="D3" s="500"/>
      <c r="E3" s="500"/>
      <c r="F3" s="500"/>
      <c r="G3" s="500"/>
      <c r="H3" s="500"/>
      <c r="I3" s="500"/>
      <c r="J3" s="500"/>
      <c r="K3" s="500"/>
      <c r="L3" s="185"/>
      <c r="M3" s="185"/>
      <c r="N3" s="185"/>
      <c r="O3" s="120"/>
      <c r="P3" s="120"/>
      <c r="Q3" s="120"/>
      <c r="R3" s="120"/>
      <c r="S3" s="120"/>
      <c r="T3" s="121"/>
      <c r="U3" s="122"/>
      <c r="V3" s="497"/>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13"/>
      <c r="AY3" s="123">
        <f>IF(AC11="",1,0)</f>
        <v>1</v>
      </c>
      <c r="AZ3" s="141">
        <v>1</v>
      </c>
      <c r="BA3" s="114">
        <v>2000</v>
      </c>
      <c r="BB3" s="114" t="str">
        <f>IF(H4=BB13,BB13,IF(H4=BB14,BB14,BB12))</f>
        <v/>
      </c>
      <c r="BC3" s="113" t="e">
        <f>VLOOKUP(BD3,#REF!,3,0)</f>
        <v>#REF!</v>
      </c>
      <c r="BD3" s="113">
        <v>1001</v>
      </c>
      <c r="BE3" s="113" t="str">
        <f>IFERROR(VLOOKUP(BD3,#REF!,5,0)&amp;" - "&amp;VLOOKUP(BD3,#REF!,6,0),"")</f>
        <v/>
      </c>
      <c r="BF3" s="113" t="e">
        <f>VLOOKUP(BD3,#REF!,2,0)</f>
        <v>#REF!</v>
      </c>
    </row>
    <row r="4" spans="1:58" ht="15.95" customHeight="1" thickBot="1">
      <c r="A4" s="184"/>
      <c r="B4" s="526" t="s">
        <v>63</v>
      </c>
      <c r="C4" s="527"/>
      <c r="D4" s="527"/>
      <c r="E4" s="527"/>
      <c r="F4" s="527"/>
      <c r="G4" s="527"/>
      <c r="H4" s="595"/>
      <c r="I4" s="596"/>
      <c r="J4" s="596"/>
      <c r="K4" s="596"/>
      <c r="L4" s="596"/>
      <c r="M4" s="596"/>
      <c r="N4" s="596"/>
      <c r="O4" s="596"/>
      <c r="P4" s="596"/>
      <c r="Q4" s="596"/>
      <c r="R4" s="596"/>
      <c r="S4" s="596"/>
      <c r="T4" s="597"/>
      <c r="U4" s="122"/>
      <c r="V4" s="497"/>
      <c r="W4" s="112"/>
      <c r="X4" s="112"/>
      <c r="Y4" s="112"/>
      <c r="Z4" s="112"/>
      <c r="AA4" s="112"/>
      <c r="AB4" s="112"/>
      <c r="AC4" s="118"/>
      <c r="AD4" s="118"/>
      <c r="AE4" s="118"/>
      <c r="AF4" s="118"/>
      <c r="AG4" s="118"/>
      <c r="AH4" s="118"/>
      <c r="AI4" s="118"/>
      <c r="AJ4" s="118"/>
      <c r="AK4" s="118"/>
      <c r="AL4" s="118"/>
      <c r="AM4" s="133" t="s">
        <v>53</v>
      </c>
      <c r="AO4" s="144"/>
      <c r="AP4" s="1"/>
      <c r="AQ4" s="529"/>
      <c r="AR4" s="529"/>
      <c r="AS4" s="529"/>
      <c r="AT4" s="529"/>
      <c r="AU4" s="529"/>
      <c r="AV4" s="529"/>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4"/>
      <c r="B5" s="154"/>
      <c r="C5" s="154"/>
      <c r="D5" s="154"/>
      <c r="E5" s="154"/>
      <c r="F5" s="154"/>
      <c r="G5" s="154"/>
      <c r="H5" s="154"/>
      <c r="I5" s="154"/>
      <c r="J5" s="154"/>
      <c r="K5" s="154"/>
      <c r="L5" s="154"/>
      <c r="M5" s="154"/>
      <c r="N5" s="154"/>
      <c r="O5" s="154"/>
      <c r="P5" s="154"/>
      <c r="Q5" s="154"/>
      <c r="R5" s="154"/>
      <c r="S5" s="154"/>
      <c r="T5" s="120"/>
      <c r="U5" s="122"/>
      <c r="V5" s="497"/>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3"/>
      <c r="AY5" s="123">
        <f>IF(Z15="",1,0)</f>
        <v>1</v>
      </c>
      <c r="AZ5" s="114" t="s">
        <v>51</v>
      </c>
      <c r="BA5" s="114">
        <v>1998</v>
      </c>
      <c r="BB5" s="114"/>
      <c r="BC5" s="113" t="e">
        <f>VLOOKUP(BD5,#REF!,3,0)</f>
        <v>#REF!</v>
      </c>
      <c r="BD5" s="113">
        <v>1003</v>
      </c>
      <c r="BE5" s="113" t="str">
        <f>IFERROR(VLOOKUP(BD5,#REF!,5,0)&amp;" - "&amp;VLOOKUP(BD5,#REF!,6,0),"")</f>
        <v/>
      </c>
      <c r="BF5" s="113" t="e">
        <f>VLOOKUP(BD5,#REF!,2,0)</f>
        <v>#REF!</v>
      </c>
    </row>
    <row r="6" spans="1:58" ht="15.95" customHeight="1" thickTop="1">
      <c r="A6" s="184"/>
      <c r="B6" s="120"/>
      <c r="C6" s="186"/>
      <c r="D6" s="186"/>
      <c r="E6" s="192"/>
      <c r="F6" s="188" t="s">
        <v>48</v>
      </c>
      <c r="G6" s="189"/>
      <c r="H6" s="194" t="s">
        <v>84</v>
      </c>
      <c r="I6" s="194"/>
      <c r="J6" s="194"/>
      <c r="K6" s="194"/>
      <c r="L6" s="194"/>
      <c r="M6" s="194"/>
      <c r="N6" s="194"/>
      <c r="O6" s="194"/>
      <c r="P6" s="194"/>
      <c r="Q6" s="194"/>
      <c r="R6" s="194"/>
      <c r="S6" s="195"/>
      <c r="T6" s="175"/>
      <c r="U6" s="122"/>
      <c r="V6" s="497"/>
      <c r="W6" s="112"/>
      <c r="X6" s="112"/>
      <c r="Y6" s="112"/>
      <c r="Z6" s="112"/>
      <c r="AA6" s="112"/>
      <c r="AB6" s="112"/>
      <c r="AC6" s="530" t="s">
        <v>47</v>
      </c>
      <c r="AD6" s="530"/>
      <c r="AE6" s="530"/>
      <c r="AF6" s="530"/>
      <c r="AG6" s="530"/>
      <c r="AH6" s="530"/>
      <c r="AI6" s="530"/>
      <c r="AJ6" s="530"/>
      <c r="AK6" s="530"/>
      <c r="AL6" s="530"/>
      <c r="AM6" s="530"/>
      <c r="AN6" s="530"/>
      <c r="AO6" s="530"/>
      <c r="AP6" s="530"/>
      <c r="AQ6" s="118"/>
      <c r="AR6" s="118"/>
      <c r="AS6" s="118"/>
      <c r="AT6" s="118"/>
      <c r="AU6" s="118"/>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4"/>
      <c r="B7" s="120"/>
      <c r="C7" s="186"/>
      <c r="D7" s="186"/>
      <c r="E7" s="193"/>
      <c r="F7" s="190" t="s">
        <v>50</v>
      </c>
      <c r="G7" s="191"/>
      <c r="H7" s="196" t="s">
        <v>85</v>
      </c>
      <c r="I7" s="196"/>
      <c r="J7" s="196"/>
      <c r="K7" s="196"/>
      <c r="L7" s="196"/>
      <c r="M7" s="196"/>
      <c r="N7" s="196"/>
      <c r="O7" s="196"/>
      <c r="P7" s="196"/>
      <c r="Q7" s="196"/>
      <c r="R7" s="196"/>
      <c r="S7" s="197"/>
      <c r="T7" s="120"/>
      <c r="U7" s="122"/>
      <c r="V7" s="497"/>
      <c r="W7" s="112"/>
      <c r="X7" s="126"/>
      <c r="Y7" s="126"/>
      <c r="Z7" s="126"/>
      <c r="AA7" s="126"/>
      <c r="AB7" s="126"/>
      <c r="AC7" s="530"/>
      <c r="AD7" s="530"/>
      <c r="AE7" s="530"/>
      <c r="AF7" s="530"/>
      <c r="AG7" s="530"/>
      <c r="AH7" s="530"/>
      <c r="AI7" s="530"/>
      <c r="AJ7" s="530"/>
      <c r="AK7" s="530"/>
      <c r="AL7" s="530"/>
      <c r="AM7" s="530"/>
      <c r="AN7" s="530"/>
      <c r="AO7" s="530"/>
      <c r="AP7" s="530"/>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thickTop="1" thickBot="1">
      <c r="A8" s="184"/>
      <c r="B8" s="120"/>
      <c r="C8" s="187"/>
      <c r="D8" s="187"/>
      <c r="E8" s="187"/>
      <c r="F8" s="187"/>
      <c r="G8" s="187"/>
      <c r="H8" s="120"/>
      <c r="I8" s="120"/>
      <c r="J8" s="120"/>
      <c r="K8" s="120"/>
      <c r="L8" s="120"/>
      <c r="M8" s="120"/>
      <c r="N8" s="120"/>
      <c r="O8" s="120"/>
      <c r="P8" s="120"/>
      <c r="Q8" s="120"/>
      <c r="R8" s="120"/>
      <c r="S8" s="120"/>
      <c r="T8" s="120"/>
      <c r="U8" s="122"/>
      <c r="V8" s="497"/>
      <c r="W8" s="112"/>
      <c r="X8" s="126"/>
      <c r="Y8" s="126"/>
      <c r="Z8" s="126"/>
      <c r="AA8" s="126"/>
      <c r="AB8" s="126"/>
      <c r="AC8" s="530"/>
      <c r="AD8" s="530"/>
      <c r="AE8" s="530"/>
      <c r="AF8" s="530"/>
      <c r="AG8" s="530"/>
      <c r="AH8" s="530"/>
      <c r="AI8" s="530"/>
      <c r="AJ8" s="530"/>
      <c r="AK8" s="530"/>
      <c r="AL8" s="530"/>
      <c r="AM8" s="530"/>
      <c r="AN8" s="530"/>
      <c r="AO8" s="530"/>
      <c r="AP8" s="530"/>
      <c r="AQ8" s="126"/>
      <c r="AR8" s="126"/>
      <c r="AS8" s="126"/>
      <c r="AT8" s="126"/>
      <c r="AU8" s="126"/>
      <c r="AV8" s="112"/>
      <c r="AW8" s="113"/>
      <c r="AX8" s="113"/>
      <c r="AY8" s="123">
        <f>IF(AD17="",1,0)</f>
        <v>1</v>
      </c>
      <c r="AZ8" s="114" t="s">
        <v>56</v>
      </c>
      <c r="BA8" s="114">
        <v>1995</v>
      </c>
      <c r="BB8" s="114"/>
      <c r="BC8" s="113" t="e">
        <f>VLOOKUP(BD8,#REF!,3,0)</f>
        <v>#REF!</v>
      </c>
      <c r="BD8" s="113">
        <v>1006</v>
      </c>
      <c r="BE8" s="113" t="str">
        <f>IFERROR(VLOOKUP(BD8,#REF!,5,0)&amp;" - "&amp;VLOOKUP(BD8,#REF!,6,0),"")</f>
        <v/>
      </c>
      <c r="BF8" s="113" t="e">
        <f>VLOOKUP(BD8,#REF!,2,0)</f>
        <v>#REF!</v>
      </c>
    </row>
    <row r="9" spans="1:58" ht="15.95" customHeight="1">
      <c r="A9" s="184"/>
      <c r="B9" s="149"/>
      <c r="C9" s="120"/>
      <c r="D9" s="155"/>
      <c r="E9" s="221" t="str">
        <f>IF(AZ3=1,"BONIFICO BANCARIO","")</f>
        <v>BONIFICO BANCARIO</v>
      </c>
      <c r="F9" s="222"/>
      <c r="G9" s="222"/>
      <c r="H9" s="222"/>
      <c r="I9" s="222"/>
      <c r="J9" s="223"/>
      <c r="K9" s="223"/>
      <c r="L9" s="223"/>
      <c r="M9" s="224" t="str">
        <f>IF(AZ3=1,"Importo","")</f>
        <v>Importo</v>
      </c>
      <c r="N9" s="601"/>
      <c r="O9" s="601"/>
      <c r="P9" s="601"/>
      <c r="Q9" s="601"/>
      <c r="R9" s="601"/>
      <c r="S9" s="225"/>
      <c r="T9" s="120"/>
      <c r="U9" s="122"/>
      <c r="V9" s="497"/>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3"/>
      <c r="AY9" s="123">
        <f>IF(AD19="",1,0)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4"/>
      <c r="B10" s="149"/>
      <c r="C10" s="120"/>
      <c r="D10" s="155"/>
      <c r="E10" s="226"/>
      <c r="F10" s="227"/>
      <c r="G10" s="227"/>
      <c r="H10" s="227"/>
      <c r="I10" s="227"/>
      <c r="J10" s="227"/>
      <c r="K10" s="227"/>
      <c r="L10" s="227"/>
      <c r="M10" s="228" t="str">
        <f>IF(AZ3=1,"Data","")</f>
        <v>Data</v>
      </c>
      <c r="N10" s="593"/>
      <c r="O10" s="593"/>
      <c r="P10" s="593"/>
      <c r="Q10" s="593"/>
      <c r="R10" s="593"/>
      <c r="S10" s="229"/>
      <c r="T10" s="120"/>
      <c r="U10" s="122"/>
      <c r="V10" s="497"/>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3"/>
      <c r="AY10" s="123" t="e">
        <f>IF(#REF!="",1,0)</f>
        <v>#REF!</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c r="A11" s="184"/>
      <c r="B11" s="175"/>
      <c r="C11" s="178"/>
      <c r="D11" s="178"/>
      <c r="E11" s="178"/>
      <c r="F11" s="178"/>
      <c r="G11" s="178"/>
      <c r="H11" s="175"/>
      <c r="I11" s="175"/>
      <c r="J11" s="175"/>
      <c r="K11" s="175"/>
      <c r="L11" s="175"/>
      <c r="M11" s="175"/>
      <c r="N11" s="175"/>
      <c r="O11" s="175"/>
      <c r="P11" s="175"/>
      <c r="Q11" s="175"/>
      <c r="R11" s="175"/>
      <c r="S11" s="175"/>
      <c r="T11" s="120"/>
      <c r="U11" s="122"/>
      <c r="V11" s="497"/>
      <c r="W11" s="112"/>
      <c r="X11" s="531" t="s">
        <v>60</v>
      </c>
      <c r="Y11" s="531"/>
      <c r="Z11" s="531"/>
      <c r="AA11" s="531"/>
      <c r="AB11" s="531"/>
      <c r="AC11" s="553"/>
      <c r="AD11" s="553"/>
      <c r="AE11" s="553"/>
      <c r="AF11" s="553"/>
      <c r="AG11" s="553"/>
      <c r="AH11" s="553"/>
      <c r="AI11" s="553"/>
      <c r="AJ11" s="553"/>
      <c r="AK11" s="553"/>
      <c r="AL11" s="553"/>
      <c r="AM11" s="553"/>
      <c r="AN11" s="553"/>
      <c r="AO11" s="553"/>
      <c r="AP11" s="553"/>
      <c r="AQ11" s="553"/>
      <c r="AR11" s="553"/>
      <c r="AS11" s="553"/>
      <c r="AT11" s="553"/>
      <c r="AU11" s="553"/>
      <c r="AV11" s="130"/>
      <c r="AW11" s="113"/>
      <c r="AX11" s="113"/>
      <c r="AY11" s="123" t="e">
        <f>IF(#REF!="",1,0)</f>
        <v>#REF!</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4"/>
      <c r="B12" s="154"/>
      <c r="C12" s="154"/>
      <c r="D12" s="154"/>
      <c r="E12" s="154"/>
      <c r="F12" s="154"/>
      <c r="G12" s="154"/>
      <c r="H12" s="154"/>
      <c r="I12" s="154"/>
      <c r="J12" s="154"/>
      <c r="K12" s="154"/>
      <c r="L12" s="154"/>
      <c r="M12" s="154"/>
      <c r="N12" s="154"/>
      <c r="O12" s="154"/>
      <c r="P12" s="154"/>
      <c r="Q12" s="154"/>
      <c r="R12" s="154"/>
      <c r="S12" s="154"/>
      <c r="T12" s="154"/>
      <c r="U12" s="122"/>
      <c r="V12" s="497"/>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3"/>
      <c r="AY12" s="123">
        <f>IF(AA27="",1,0)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thickTop="1" thickBot="1">
      <c r="A13" s="184"/>
      <c r="B13" s="120"/>
      <c r="C13" s="570" t="s">
        <v>67</v>
      </c>
      <c r="D13" s="571"/>
      <c r="E13" s="571"/>
      <c r="F13" s="571"/>
      <c r="G13" s="571"/>
      <c r="H13" s="571"/>
      <c r="I13" s="571"/>
      <c r="J13" s="571"/>
      <c r="K13" s="571"/>
      <c r="L13" s="571"/>
      <c r="M13" s="571"/>
      <c r="N13" s="571"/>
      <c r="O13" s="571"/>
      <c r="P13" s="571"/>
      <c r="Q13" s="571"/>
      <c r="R13" s="571"/>
      <c r="S13" s="571"/>
      <c r="T13" s="572"/>
      <c r="U13" s="122"/>
      <c r="V13" s="497"/>
      <c r="W13" s="112"/>
      <c r="X13" s="112" t="s">
        <v>63</v>
      </c>
      <c r="Y13" s="128"/>
      <c r="Z13" s="128"/>
      <c r="AA13" s="128"/>
      <c r="AB13" s="1"/>
      <c r="AC13" s="1"/>
      <c r="AD13" s="594"/>
      <c r="AE13" s="594"/>
      <c r="AF13" s="594"/>
      <c r="AG13" s="594"/>
      <c r="AH13" s="594"/>
      <c r="AI13" s="594"/>
      <c r="AJ13" s="594"/>
      <c r="AK13" s="594"/>
      <c r="AL13" s="594"/>
      <c r="AM13" s="594"/>
      <c r="AN13" s="594"/>
      <c r="AO13" s="594"/>
      <c r="AP13" s="594"/>
      <c r="AQ13" s="594"/>
      <c r="AR13" s="594"/>
      <c r="AS13" s="594"/>
      <c r="AT13" s="594"/>
      <c r="AU13" s="131"/>
      <c r="AV13" s="133"/>
      <c r="AW13" s="113"/>
      <c r="AX13" s="113"/>
      <c r="AY13" s="123">
        <f>IF(AF40="",1,0)</f>
        <v>1</v>
      </c>
      <c r="AZ13" s="114" t="s">
        <v>64</v>
      </c>
      <c r="BA13" s="114">
        <v>1990</v>
      </c>
      <c r="BB13" s="114" t="str">
        <f>IFERROR(VLOOKUP(E2,#REF!,5,0),"Inserire numero gara")</f>
        <v>Inserire numero gara</v>
      </c>
      <c r="BC13" s="113" t="e">
        <f>VLOOKUP(BD13,#REF!,3,0)</f>
        <v>#REF!</v>
      </c>
      <c r="BD13" s="113">
        <v>1011</v>
      </c>
      <c r="BE13" s="113" t="str">
        <f>IFERROR(VLOOKUP(BD13,#REF!,5,0)&amp;" - "&amp;VLOOKUP(BD13,#REF!,6,0),"")</f>
        <v/>
      </c>
      <c r="BF13" s="113" t="e">
        <f>VLOOKUP(BD13,#REF!,2,0)</f>
        <v>#REF!</v>
      </c>
    </row>
    <row r="14" spans="1:58" ht="15.95" customHeight="1" thickTop="1">
      <c r="A14" s="184"/>
      <c r="B14" s="120"/>
      <c r="C14" s="160"/>
      <c r="D14" s="120"/>
      <c r="E14" s="120"/>
      <c r="F14" s="120"/>
      <c r="G14" s="176" t="s">
        <v>55</v>
      </c>
      <c r="H14" s="176"/>
      <c r="I14" s="176"/>
      <c r="J14" s="176"/>
      <c r="K14" s="176"/>
      <c r="L14" s="176"/>
      <c r="M14" s="176"/>
      <c r="N14" s="176"/>
      <c r="O14" s="176"/>
      <c r="P14" s="120"/>
      <c r="Q14" s="120"/>
      <c r="R14" s="120"/>
      <c r="S14" s="120"/>
      <c r="T14" s="120"/>
      <c r="U14" s="122"/>
      <c r="V14" s="497"/>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3"/>
      <c r="AY14" s="123">
        <f>IF(AF41="",1,0)</f>
        <v>1</v>
      </c>
      <c r="AZ14" s="114" t="s">
        <v>65</v>
      </c>
      <c r="BA14" s="114">
        <v>1989</v>
      </c>
      <c r="BB14" s="114" t="str">
        <f>IFERROR(VLOOKUP(E2,#REF!,6,0),"")</f>
        <v/>
      </c>
      <c r="BC14" s="113" t="e">
        <f>VLOOKUP(BD14,#REF!,3,0)</f>
        <v>#REF!</v>
      </c>
      <c r="BD14" s="113">
        <v>1012</v>
      </c>
      <c r="BE14" s="113" t="str">
        <f>IFERROR(VLOOKUP(BD14,#REF!,5,0)&amp;" - "&amp;VLOOKUP(BD14,#REF!,6,0),"")</f>
        <v/>
      </c>
      <c r="BF14" s="113" t="e">
        <f>VLOOKUP(BD14,#REF!,2,0)</f>
        <v>#REF!</v>
      </c>
    </row>
    <row r="15" spans="1:58" ht="15.95" customHeight="1">
      <c r="A15" s="184"/>
      <c r="B15" s="125"/>
      <c r="C15" s="147"/>
      <c r="D15" s="178" t="str">
        <f>IF(BB16=TRUE,"sì","no")</f>
        <v>no</v>
      </c>
      <c r="E15" s="178" t="s">
        <v>0</v>
      </c>
      <c r="F15" s="145"/>
      <c r="G15" s="602">
        <v>44783</v>
      </c>
      <c r="H15" s="602"/>
      <c r="I15" s="602"/>
      <c r="J15" s="602"/>
      <c r="K15" s="120"/>
      <c r="L15" s="120"/>
      <c r="M15" s="120"/>
      <c r="N15" s="120"/>
      <c r="O15" s="120"/>
      <c r="P15" s="120"/>
      <c r="Q15" s="120"/>
      <c r="R15" s="120"/>
      <c r="S15" s="120"/>
      <c r="T15" s="120"/>
      <c r="U15" s="122"/>
      <c r="V15" s="497"/>
      <c r="W15" s="112"/>
      <c r="X15" s="136" t="s">
        <v>21</v>
      </c>
      <c r="Y15" s="137"/>
      <c r="Z15" s="541"/>
      <c r="AA15" s="541"/>
      <c r="AB15" s="138"/>
      <c r="AC15" s="139" t="str">
        <f>IF(AY3=1,"Data pre-calendario","Data calendario")</f>
        <v>Data pre-calendario</v>
      </c>
      <c r="AD15" s="140"/>
      <c r="AF15" s="112"/>
      <c r="AG15" s="112"/>
      <c r="AH15" s="112"/>
      <c r="AI15" s="558"/>
      <c r="AJ15" s="559"/>
      <c r="AK15" s="559"/>
      <c r="AL15" s="559"/>
      <c r="AM15" s="559"/>
      <c r="AN15" s="1"/>
      <c r="AO15" s="1"/>
      <c r="AP15" s="164" t="s">
        <v>83</v>
      </c>
      <c r="AQ15" s="559"/>
      <c r="AR15" s="559"/>
      <c r="AS15" s="559"/>
      <c r="AT15" s="177"/>
      <c r="AU15" s="134"/>
      <c r="AV15" s="112"/>
      <c r="AW15" s="113"/>
      <c r="AX15" s="113"/>
      <c r="AY15" s="123">
        <f>IF(AF42="",1,0)</f>
        <v>1</v>
      </c>
      <c r="AZ15" s="114" t="s">
        <v>66</v>
      </c>
      <c r="BA15" s="114">
        <v>1988</v>
      </c>
      <c r="BB15" s="114"/>
      <c r="BC15" s="113" t="e">
        <f>VLOOKUP(BD15,#REF!,3,0)</f>
        <v>#REF!</v>
      </c>
      <c r="BD15" s="113">
        <v>1013</v>
      </c>
      <c r="BE15" s="113" t="str">
        <f>IFERROR(VLOOKUP(BD15,#REF!,5,0)&amp;" - "&amp;VLOOKUP(BD15,#REF!,6,0),"")</f>
        <v/>
      </c>
      <c r="BF15" s="113" t="e">
        <f>VLOOKUP(BD15,#REF!,2,0)</f>
        <v>#REF!</v>
      </c>
    </row>
    <row r="16" spans="1:58" ht="15.95" customHeight="1">
      <c r="A16" s="184"/>
      <c r="B16" s="125"/>
      <c r="C16" s="179"/>
      <c r="D16" s="178" t="str">
        <f>IF(BB17=TRUE,"sì","no")</f>
        <v>no</v>
      </c>
      <c r="E16" s="175" t="s">
        <v>69</v>
      </c>
      <c r="F16" s="145"/>
      <c r="G16" s="603" t="s">
        <v>78</v>
      </c>
      <c r="H16" s="603"/>
      <c r="I16" s="603"/>
      <c r="J16" s="603"/>
      <c r="K16" s="120"/>
      <c r="L16" s="120"/>
      <c r="M16" s="120"/>
      <c r="N16" s="120"/>
      <c r="O16" s="120"/>
      <c r="P16" s="120"/>
      <c r="Q16" s="120"/>
      <c r="R16" s="120"/>
      <c r="S16" s="120"/>
      <c r="T16" s="120"/>
      <c r="U16" s="122"/>
      <c r="V16" s="497"/>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58" ht="15.95" customHeight="1" thickBot="1">
      <c r="A17" s="184"/>
      <c r="B17" s="125"/>
      <c r="C17" s="147"/>
      <c r="D17" s="178" t="str">
        <f>IF(BB18=TRUE,"sì","no")</f>
        <v>no</v>
      </c>
      <c r="E17" s="175" t="s">
        <v>13</v>
      </c>
      <c r="F17" s="175"/>
      <c r="G17" s="143"/>
      <c r="H17" s="154"/>
      <c r="I17" s="154"/>
      <c r="J17" s="154"/>
      <c r="K17" s="154"/>
      <c r="L17" s="154"/>
      <c r="M17" s="120"/>
      <c r="N17" s="120"/>
      <c r="O17" s="120"/>
      <c r="P17" s="120"/>
      <c r="Q17" s="120"/>
      <c r="R17" s="120"/>
      <c r="S17" s="120"/>
      <c r="T17" s="120"/>
      <c r="U17" s="122"/>
      <c r="V17" s="497"/>
      <c r="W17" s="112"/>
      <c r="X17" s="139" t="s">
        <v>68</v>
      </c>
      <c r="Y17" s="1"/>
      <c r="Z17" s="1"/>
      <c r="AA17" s="1"/>
      <c r="AB17" s="1"/>
      <c r="AC17" s="1"/>
      <c r="AD17" s="495"/>
      <c r="AE17" s="495"/>
      <c r="AF17" s="495"/>
      <c r="AG17" s="495"/>
      <c r="AH17" s="495"/>
      <c r="AI17" s="495"/>
      <c r="AJ17" s="495"/>
      <c r="AK17" s="495"/>
      <c r="AL17" s="495"/>
      <c r="AM17" s="495"/>
      <c r="AN17" s="495"/>
      <c r="AO17" s="495"/>
      <c r="AP17" s="495"/>
      <c r="AQ17" s="495"/>
      <c r="AR17" s="495"/>
      <c r="AS17" s="495"/>
      <c r="AT17" s="495"/>
      <c r="AU17" s="495"/>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58" ht="15.95" customHeight="1" thickBot="1">
      <c r="A18" s="184"/>
      <c r="B18" s="125"/>
      <c r="C18" s="180"/>
      <c r="D18" s="579" t="s">
        <v>99</v>
      </c>
      <c r="E18" s="580"/>
      <c r="F18" s="580"/>
      <c r="G18" s="580"/>
      <c r="H18" s="580"/>
      <c r="I18" s="580"/>
      <c r="J18" s="580"/>
      <c r="K18" s="580"/>
      <c r="L18" s="580"/>
      <c r="M18" s="580"/>
      <c r="N18" s="580"/>
      <c r="O18" s="580"/>
      <c r="P18" s="580"/>
      <c r="Q18" s="580"/>
      <c r="R18" s="580"/>
      <c r="S18" s="580"/>
      <c r="T18" s="581"/>
      <c r="U18" s="122"/>
      <c r="V18" s="497"/>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58" ht="15.95" customHeight="1" thickBot="1">
      <c r="A19" s="184"/>
      <c r="B19" s="135"/>
      <c r="C19" s="147"/>
      <c r="D19" s="129"/>
      <c r="E19" s="129"/>
      <c r="F19" s="129"/>
      <c r="G19" s="143"/>
      <c r="H19" s="154"/>
      <c r="I19" s="154"/>
      <c r="J19" s="154"/>
      <c r="K19" s="154"/>
      <c r="L19" s="154"/>
      <c r="M19" s="120"/>
      <c r="N19" s="120"/>
      <c r="O19" s="120"/>
      <c r="P19" s="120"/>
      <c r="Q19" s="120"/>
      <c r="R19" s="120"/>
      <c r="S19" s="120"/>
      <c r="T19" s="120"/>
      <c r="U19" s="122"/>
      <c r="V19" s="497"/>
      <c r="W19" s="112"/>
      <c r="X19" s="139" t="s">
        <v>71</v>
      </c>
      <c r="Y19" s="140"/>
      <c r="Z19" s="140"/>
      <c r="AA19" s="140"/>
      <c r="AB19" s="140"/>
      <c r="AC19" s="1"/>
      <c r="AD19" s="541"/>
      <c r="AE19" s="541"/>
      <c r="AF19" s="541"/>
      <c r="AG19" s="541"/>
      <c r="AH19" s="541"/>
      <c r="AI19" s="541"/>
      <c r="AJ19" s="541"/>
      <c r="AK19" s="541"/>
      <c r="AL19" s="541"/>
      <c r="AM19" s="541"/>
      <c r="AN19" s="541"/>
      <c r="AO19" s="541"/>
      <c r="AP19" s="541"/>
      <c r="AQ19" s="541"/>
      <c r="AR19" s="541"/>
      <c r="AS19" s="541"/>
      <c r="AT19" s="541"/>
      <c r="AU19" s="54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58" ht="15.95" customHeight="1">
      <c r="A20" s="184"/>
      <c r="B20" s="132"/>
      <c r="C20" s="582" t="s">
        <v>72</v>
      </c>
      <c r="D20" s="583"/>
      <c r="E20" s="584"/>
      <c r="F20" s="585"/>
      <c r="G20" s="585"/>
      <c r="H20" s="585"/>
      <c r="I20" s="585"/>
      <c r="J20" s="585"/>
      <c r="K20" s="585"/>
      <c r="L20" s="585"/>
      <c r="M20" s="585"/>
      <c r="N20" s="585"/>
      <c r="O20" s="585"/>
      <c r="P20" s="585"/>
      <c r="Q20" s="585"/>
      <c r="R20" s="585"/>
      <c r="S20" s="585"/>
      <c r="T20" s="586"/>
      <c r="U20" s="122"/>
      <c r="V20" s="497"/>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58" ht="15.95" customHeight="1">
      <c r="A21" s="184"/>
      <c r="B21" s="142"/>
      <c r="C21" s="146"/>
      <c r="D21" s="146"/>
      <c r="E21" s="587"/>
      <c r="F21" s="588"/>
      <c r="G21" s="588"/>
      <c r="H21" s="588"/>
      <c r="I21" s="588"/>
      <c r="J21" s="588"/>
      <c r="K21" s="588"/>
      <c r="L21" s="588"/>
      <c r="M21" s="588"/>
      <c r="N21" s="588"/>
      <c r="O21" s="588"/>
      <c r="P21" s="588"/>
      <c r="Q21" s="588"/>
      <c r="R21" s="588"/>
      <c r="S21" s="588"/>
      <c r="T21" s="589"/>
      <c r="U21" s="122"/>
      <c r="V21" s="497"/>
      <c r="W21" s="112"/>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148"/>
      <c r="AV21" s="112"/>
      <c r="AW21" s="113"/>
      <c r="AX21" s="113"/>
      <c r="AY21" s="123"/>
      <c r="AZ21" s="114"/>
      <c r="BA21" s="114">
        <v>1982</v>
      </c>
      <c r="BB21" s="114" t="str">
        <f>IF(Z15="","",IF(BB18=FALSE,VLOOKUP(Z15,#REF!,7,0)&amp;" - "&amp;VLOOKUP(Z15,#REF!,8,0),D18))</f>
        <v/>
      </c>
      <c r="BC21" s="113" t="e">
        <f>VLOOKUP(BD21,#REF!,3,0)</f>
        <v>#REF!</v>
      </c>
      <c r="BD21" s="113">
        <v>1019</v>
      </c>
      <c r="BE21" s="113" t="str">
        <f>IFERROR(VLOOKUP(BD21,#REF!,5,0)&amp;" - "&amp;VLOOKUP(BD21,#REF!,6,0),"")</f>
        <v/>
      </c>
      <c r="BF21" s="113" t="e">
        <f>VLOOKUP(BD21,#REF!,2,0)</f>
        <v>#REF!</v>
      </c>
    </row>
    <row r="22" spans="1:58" ht="15.95" customHeight="1" thickBot="1">
      <c r="A22" s="184"/>
      <c r="B22" s="142"/>
      <c r="C22" s="152"/>
      <c r="D22" s="152"/>
      <c r="E22" s="590"/>
      <c r="F22" s="591"/>
      <c r="G22" s="591"/>
      <c r="H22" s="591"/>
      <c r="I22" s="591"/>
      <c r="J22" s="591"/>
      <c r="K22" s="591"/>
      <c r="L22" s="591"/>
      <c r="M22" s="591"/>
      <c r="N22" s="591"/>
      <c r="O22" s="591"/>
      <c r="P22" s="591"/>
      <c r="Q22" s="591"/>
      <c r="R22" s="591"/>
      <c r="S22" s="591"/>
      <c r="T22" s="592"/>
      <c r="U22" s="122"/>
      <c r="V22" s="497"/>
      <c r="W22" s="112"/>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14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58" ht="15.95" customHeight="1" thickBot="1">
      <c r="A23" s="184"/>
      <c r="B23" s="154"/>
      <c r="C23" s="154"/>
      <c r="D23" s="154"/>
      <c r="E23" s="154"/>
      <c r="F23" s="154"/>
      <c r="G23" s="154"/>
      <c r="H23" s="154"/>
      <c r="I23" s="154"/>
      <c r="J23" s="154"/>
      <c r="K23" s="154"/>
      <c r="L23" s="154"/>
      <c r="M23" s="154"/>
      <c r="N23" s="154"/>
      <c r="O23" s="154"/>
      <c r="P23" s="154"/>
      <c r="Q23" s="154"/>
      <c r="R23" s="154"/>
      <c r="S23" s="154"/>
      <c r="T23" s="154"/>
      <c r="U23" s="122"/>
      <c r="V23" s="497"/>
      <c r="W23" s="112"/>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58" ht="15.95" customHeight="1" thickTop="1" thickBot="1">
      <c r="A24" s="183"/>
      <c r="B24" s="149"/>
      <c r="C24" s="570" t="s">
        <v>92</v>
      </c>
      <c r="D24" s="571"/>
      <c r="E24" s="571"/>
      <c r="F24" s="571"/>
      <c r="G24" s="571"/>
      <c r="H24" s="571"/>
      <c r="I24" s="571"/>
      <c r="J24" s="571"/>
      <c r="K24" s="571"/>
      <c r="L24" s="571"/>
      <c r="M24" s="571"/>
      <c r="N24" s="571"/>
      <c r="O24" s="571"/>
      <c r="P24" s="571"/>
      <c r="Q24" s="571"/>
      <c r="R24" s="571"/>
      <c r="S24" s="571"/>
      <c r="T24" s="572"/>
      <c r="U24" s="122"/>
      <c r="V24" s="497"/>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58" ht="15.95" customHeight="1" thickTop="1" thickBot="1">
      <c r="A25" s="183"/>
      <c r="B25" s="149"/>
      <c r="C25" s="120"/>
      <c r="D25" s="120"/>
      <c r="E25" s="120"/>
      <c r="F25" s="120"/>
      <c r="G25" s="120"/>
      <c r="H25" s="120"/>
      <c r="I25" s="120"/>
      <c r="J25" s="120"/>
      <c r="K25" s="120"/>
      <c r="L25" s="120"/>
      <c r="M25" s="120"/>
      <c r="N25" s="120"/>
      <c r="O25" s="120"/>
      <c r="P25" s="120"/>
      <c r="Q25" s="120"/>
      <c r="R25" s="120"/>
      <c r="S25" s="120"/>
      <c r="T25" s="120"/>
      <c r="U25" s="122"/>
      <c r="V25" s="497"/>
      <c r="W25" s="112"/>
      <c r="X25" s="319" t="s">
        <v>73</v>
      </c>
      <c r="Y25" s="319"/>
      <c r="Z25" s="319"/>
      <c r="AA25" s="319"/>
      <c r="AB25" s="319"/>
      <c r="AC25" s="319"/>
      <c r="AD25" s="557"/>
      <c r="AE25" s="557"/>
      <c r="AF25" s="557"/>
      <c r="AG25" s="557"/>
      <c r="AH25" s="560" t="s">
        <v>74</v>
      </c>
      <c r="AI25" s="560"/>
      <c r="AJ25" s="560"/>
      <c r="AK25" s="560"/>
      <c r="AL25" s="560"/>
      <c r="AM25" s="560"/>
      <c r="AN25" s="322"/>
      <c r="AO25" s="557"/>
      <c r="AP25" s="557"/>
      <c r="AQ25" s="557"/>
      <c r="AR25" s="557"/>
      <c r="AS25" s="557"/>
      <c r="AT25" s="1"/>
      <c r="AU25" s="131"/>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58" ht="15.95" customHeight="1" thickBot="1">
      <c r="A26" s="183"/>
      <c r="B26" s="149"/>
      <c r="C26" s="160"/>
      <c r="D26" s="158"/>
      <c r="E26" s="158"/>
      <c r="F26" s="158"/>
      <c r="G26" s="158"/>
      <c r="H26" s="158"/>
      <c r="I26" s="158"/>
      <c r="J26" s="159" t="s">
        <v>94</v>
      </c>
      <c r="K26" s="573"/>
      <c r="L26" s="574"/>
      <c r="M26" s="574"/>
      <c r="N26" s="574"/>
      <c r="O26" s="574"/>
      <c r="P26" s="574"/>
      <c r="Q26" s="574"/>
      <c r="R26" s="574"/>
      <c r="S26" s="574"/>
      <c r="T26" s="575"/>
      <c r="U26" s="122"/>
      <c r="V26" s="497"/>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58" ht="15.95" customHeight="1" thickBot="1">
      <c r="A27" s="183"/>
      <c r="B27" s="149"/>
      <c r="C27" s="154"/>
      <c r="D27" s="154"/>
      <c r="E27" s="154"/>
      <c r="F27" s="154"/>
      <c r="G27" s="154"/>
      <c r="H27" s="154"/>
      <c r="I27" s="154"/>
      <c r="J27" s="154"/>
      <c r="K27" s="154"/>
      <c r="L27" s="154"/>
      <c r="M27" s="154"/>
      <c r="N27" s="154"/>
      <c r="O27" s="154"/>
      <c r="P27" s="154"/>
      <c r="Q27" s="154"/>
      <c r="R27" s="154"/>
      <c r="S27" s="154"/>
      <c r="T27" s="154"/>
      <c r="U27" s="122"/>
      <c r="V27" s="497"/>
      <c r="W27" s="112"/>
      <c r="X27" s="153" t="s">
        <v>13</v>
      </c>
      <c r="Y27" s="134"/>
      <c r="Z27" s="134"/>
      <c r="AA27" s="561"/>
      <c r="AB27" s="561"/>
      <c r="AC27" s="561"/>
      <c r="AD27" s="561"/>
      <c r="AE27" s="561"/>
      <c r="AF27" s="561"/>
      <c r="AG27" s="561"/>
      <c r="AH27" s="561"/>
      <c r="AI27" s="561"/>
      <c r="AJ27" s="561"/>
      <c r="AK27" s="561"/>
      <c r="AL27" s="561"/>
      <c r="AM27" s="561"/>
      <c r="AN27" s="561"/>
      <c r="AO27" s="561"/>
      <c r="AP27" s="561"/>
      <c r="AQ27" s="561"/>
      <c r="AR27" s="561"/>
      <c r="AS27" s="561"/>
      <c r="AT27" s="561"/>
      <c r="AU27" s="1"/>
      <c r="AV27" s="112"/>
      <c r="AW27" s="113"/>
      <c r="AX27" s="113"/>
      <c r="AY27" s="124"/>
      <c r="AZ27" s="114" t="e">
        <v>#REF!</v>
      </c>
      <c r="BA27" s="114">
        <v>1976</v>
      </c>
      <c r="BB27" s="114"/>
      <c r="BC27" s="113" t="e">
        <f>VLOOKUP(BD27,#REF!,3,0)</f>
        <v>#REF!</v>
      </c>
      <c r="BD27" s="113">
        <v>1025</v>
      </c>
      <c r="BE27" s="113" t="str">
        <f>IFERROR(VLOOKUP(BD27,#REF!,5,0)&amp;" - "&amp;VLOOKUP(BD27,#REF!,6,0),"")</f>
        <v/>
      </c>
      <c r="BF27" s="113" t="e">
        <f>VLOOKUP(BD27,#REF!,2,0)</f>
        <v>#REF!</v>
      </c>
    </row>
    <row r="28" spans="1:58" ht="15.95" customHeight="1" thickBot="1">
      <c r="A28" s="183"/>
      <c r="B28" s="149"/>
      <c r="C28" s="162"/>
      <c r="D28" s="162"/>
      <c r="E28" s="162"/>
      <c r="F28" s="162"/>
      <c r="G28" s="162"/>
      <c r="H28" s="162"/>
      <c r="I28" s="162"/>
      <c r="J28" s="163" t="s">
        <v>80</v>
      </c>
      <c r="K28" s="576"/>
      <c r="L28" s="577"/>
      <c r="M28" s="577"/>
      <c r="N28" s="577"/>
      <c r="O28" s="578"/>
      <c r="P28" s="154"/>
      <c r="Q28" s="154"/>
      <c r="R28" s="154"/>
      <c r="S28" s="154"/>
      <c r="T28" s="154"/>
      <c r="U28" s="122"/>
      <c r="V28" s="497"/>
      <c r="W28" s="112"/>
      <c r="X28" s="1"/>
      <c r="Y28" s="1"/>
      <c r="Z28" s="1"/>
      <c r="AA28" s="323"/>
      <c r="AB28" s="323"/>
      <c r="AC28" s="323"/>
      <c r="AD28" s="323"/>
      <c r="AE28" s="323"/>
      <c r="AF28" s="323"/>
      <c r="AG28" s="323"/>
      <c r="AH28" s="323"/>
      <c r="AI28" s="323"/>
      <c r="AJ28" s="323"/>
      <c r="AK28" s="323"/>
      <c r="AL28" s="323"/>
      <c r="AM28" s="323"/>
      <c r="AN28" s="323"/>
      <c r="AO28" s="323"/>
      <c r="AP28" s="323"/>
      <c r="AQ28" s="323"/>
      <c r="AR28" s="323"/>
      <c r="AS28" s="323"/>
      <c r="AT28" s="323"/>
      <c r="AU28" s="140"/>
      <c r="AV28" s="112"/>
      <c r="AW28" s="113"/>
      <c r="AX28" s="113"/>
      <c r="AY28" s="124"/>
      <c r="AZ28" s="114"/>
      <c r="BA28" s="114">
        <v>1975</v>
      </c>
      <c r="BB28" s="114"/>
      <c r="BC28" s="113" t="e">
        <f>VLOOKUP(BD28,#REF!,3,0)</f>
        <v>#REF!</v>
      </c>
      <c r="BD28" s="113">
        <v>1026</v>
      </c>
      <c r="BE28" s="113" t="str">
        <f>IFERROR(VLOOKUP(BD28,#REF!,5,0)&amp;" - "&amp;VLOOKUP(BD28,#REF!,6,0),"")</f>
        <v/>
      </c>
      <c r="BF28" s="113" t="e">
        <f>VLOOKUP(BD28,#REF!,2,0)</f>
        <v>#REF!</v>
      </c>
    </row>
    <row r="29" spans="1:58" ht="15.95" customHeight="1" thickBot="1">
      <c r="A29" s="183"/>
      <c r="B29" s="149"/>
      <c r="C29" s="154"/>
      <c r="D29" s="154"/>
      <c r="E29" s="154"/>
      <c r="F29" s="154"/>
      <c r="G29" s="154"/>
      <c r="H29" s="154"/>
      <c r="I29" s="154"/>
      <c r="J29" s="154"/>
      <c r="K29" s="154"/>
      <c r="L29" s="154"/>
      <c r="M29" s="154"/>
      <c r="N29" s="154"/>
      <c r="O29" s="154"/>
      <c r="P29" s="154"/>
      <c r="Q29" s="154"/>
      <c r="R29" s="154"/>
      <c r="S29" s="154"/>
      <c r="T29" s="154"/>
      <c r="U29" s="122"/>
      <c r="V29" s="497"/>
      <c r="W29" s="112"/>
      <c r="X29" s="181" t="s">
        <v>72</v>
      </c>
      <c r="Y29" s="1"/>
      <c r="Z29" s="562" t="str">
        <f>IF(E20="","",E20)</f>
        <v/>
      </c>
      <c r="AA29" s="562"/>
      <c r="AB29" s="562"/>
      <c r="AC29" s="562"/>
      <c r="AD29" s="562"/>
      <c r="AE29" s="562"/>
      <c r="AF29" s="562"/>
      <c r="AG29" s="562"/>
      <c r="AH29" s="562"/>
      <c r="AI29" s="562"/>
      <c r="AJ29" s="562"/>
      <c r="AK29" s="562"/>
      <c r="AL29" s="562"/>
      <c r="AM29" s="562"/>
      <c r="AN29" s="562"/>
      <c r="AO29" s="562"/>
      <c r="AP29" s="562"/>
      <c r="AQ29" s="562"/>
      <c r="AR29" s="562"/>
      <c r="AS29" s="562"/>
      <c r="AT29" s="562"/>
      <c r="AU29" s="148"/>
      <c r="AV29" s="112"/>
      <c r="AW29" s="113"/>
      <c r="AX29" s="113"/>
      <c r="AY29" s="124"/>
      <c r="AZ29" s="114"/>
      <c r="BA29" s="114">
        <v>1974</v>
      </c>
      <c r="BB29" s="114"/>
      <c r="BC29" s="113" t="e">
        <f>VLOOKUP(BD29,#REF!,3,0)</f>
        <v>#REF!</v>
      </c>
      <c r="BD29" s="113">
        <v>1027</v>
      </c>
      <c r="BE29" s="113" t="str">
        <f>IFERROR(VLOOKUP(BD29,#REF!,5,0)&amp;" - "&amp;VLOOKUP(BD29,#REF!,6,0),"")</f>
        <v/>
      </c>
      <c r="BF29" s="113" t="e">
        <f>VLOOKUP(BD29,#REF!,2,0)</f>
        <v>#REF!</v>
      </c>
    </row>
    <row r="30" spans="1:58" ht="15.95" customHeight="1" thickBot="1">
      <c r="A30" s="183"/>
      <c r="B30" s="149"/>
      <c r="C30" s="154"/>
      <c r="D30" s="154"/>
      <c r="E30" s="154"/>
      <c r="F30" s="154"/>
      <c r="G30" s="154"/>
      <c r="H30" s="154"/>
      <c r="I30" s="158"/>
      <c r="J30" s="159" t="s">
        <v>81</v>
      </c>
      <c r="K30" s="567"/>
      <c r="L30" s="568"/>
      <c r="M30" s="568"/>
      <c r="N30" s="568"/>
      <c r="O30" s="568"/>
      <c r="P30" s="568"/>
      <c r="Q30" s="568"/>
      <c r="R30" s="568"/>
      <c r="S30" s="568"/>
      <c r="T30" s="569"/>
      <c r="U30" s="122"/>
      <c r="V30" s="497"/>
      <c r="W30" s="112"/>
      <c r="X30" s="1"/>
      <c r="Y30" s="1"/>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156"/>
      <c r="AV30" s="112"/>
      <c r="AW30" s="113"/>
      <c r="AX30" s="113"/>
      <c r="AY30" s="124"/>
      <c r="AZ30" s="114"/>
      <c r="BA30" s="114">
        <v>1973</v>
      </c>
      <c r="BB30" s="114"/>
      <c r="BC30" s="113" t="e">
        <f>VLOOKUP(BD30,#REF!,3,0)</f>
        <v>#REF!</v>
      </c>
      <c r="BD30" s="113">
        <v>1028</v>
      </c>
      <c r="BE30" s="113" t="str">
        <f>IFERROR(VLOOKUP(BD30,#REF!,5,0)&amp;" - "&amp;VLOOKUP(BD30,#REF!,6,0),"")</f>
        <v/>
      </c>
      <c r="BF30" s="113" t="e">
        <f>VLOOKUP(BD30,#REF!,2,0)</f>
        <v>#REF!</v>
      </c>
    </row>
    <row r="31" spans="1:58" ht="15.95" customHeight="1" thickBot="1">
      <c r="A31" s="183"/>
      <c r="B31" s="149"/>
      <c r="C31" s="154"/>
      <c r="D31" s="154"/>
      <c r="E31" s="154"/>
      <c r="F31" s="154"/>
      <c r="G31" s="154"/>
      <c r="H31" s="154"/>
      <c r="I31" s="154"/>
      <c r="J31" s="154"/>
      <c r="K31" s="154"/>
      <c r="L31" s="154"/>
      <c r="M31" s="154"/>
      <c r="N31" s="154"/>
      <c r="O31" s="154"/>
      <c r="P31" s="154"/>
      <c r="Q31" s="154"/>
      <c r="R31" s="154"/>
      <c r="S31" s="154"/>
      <c r="T31" s="154"/>
      <c r="U31" s="122"/>
      <c r="V31" s="497"/>
      <c r="W31" s="112"/>
      <c r="X31" s="1"/>
      <c r="Y31" s="1"/>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148"/>
      <c r="AV31" s="112"/>
      <c r="AW31" s="113"/>
      <c r="AX31" s="113"/>
      <c r="AY31" s="124"/>
      <c r="AZ31" s="114" t="s">
        <v>75</v>
      </c>
      <c r="BA31" s="114">
        <v>1972</v>
      </c>
      <c r="BB31" s="114"/>
      <c r="BC31" s="113" t="e">
        <f>VLOOKUP(BD31,#REF!,3,0)</f>
        <v>#REF!</v>
      </c>
      <c r="BD31" s="113">
        <v>1029</v>
      </c>
      <c r="BE31" s="113" t="str">
        <f>IFERROR(VLOOKUP(BD31,#REF!,5,0)&amp;" - "&amp;VLOOKUP(BD31,#REF!,6,0),"")</f>
        <v/>
      </c>
      <c r="BF31" s="113" t="e">
        <f>VLOOKUP(BD31,#REF!,2,0)</f>
        <v>#REF!</v>
      </c>
    </row>
    <row r="32" spans="1:58" ht="15.95" customHeight="1" thickTop="1" thickBot="1">
      <c r="A32" s="183"/>
      <c r="B32" s="149"/>
      <c r="C32" s="570" t="s">
        <v>93</v>
      </c>
      <c r="D32" s="571"/>
      <c r="E32" s="571"/>
      <c r="F32" s="571"/>
      <c r="G32" s="571"/>
      <c r="H32" s="571"/>
      <c r="I32" s="571"/>
      <c r="J32" s="571"/>
      <c r="K32" s="571"/>
      <c r="L32" s="571"/>
      <c r="M32" s="571"/>
      <c r="N32" s="571"/>
      <c r="O32" s="571"/>
      <c r="P32" s="571"/>
      <c r="Q32" s="571"/>
      <c r="R32" s="571"/>
      <c r="S32" s="571"/>
      <c r="T32" s="572"/>
      <c r="U32" s="122"/>
      <c r="V32" s="497"/>
      <c r="W32" s="112"/>
      <c r="X32" s="316" t="s">
        <v>77</v>
      </c>
      <c r="Y32" s="555"/>
      <c r="Z32" s="555"/>
      <c r="AA32" s="555"/>
      <c r="AB32" s="316"/>
      <c r="AC32" s="316"/>
      <c r="AD32" s="316"/>
      <c r="AE32" s="316"/>
      <c r="AF32" s="316"/>
      <c r="AG32" s="316"/>
      <c r="AH32" s="316"/>
      <c r="AI32" s="316"/>
      <c r="AJ32" s="316"/>
      <c r="AK32" s="316"/>
      <c r="AL32" s="316"/>
      <c r="AM32" s="316"/>
      <c r="AN32" s="316"/>
      <c r="AO32" s="316"/>
      <c r="AP32" s="316"/>
      <c r="AQ32" s="316"/>
      <c r="AR32" s="316"/>
      <c r="AS32" s="316"/>
      <c r="AT32" s="316"/>
      <c r="AU32" s="182"/>
      <c r="AV32" s="112"/>
      <c r="AW32" s="113"/>
      <c r="AX32" s="113"/>
      <c r="AY32" s="124"/>
      <c r="AZ32" s="114" t="s">
        <v>76</v>
      </c>
      <c r="BA32" s="114">
        <v>1971</v>
      </c>
      <c r="BB32" s="114"/>
      <c r="BC32" s="113" t="e">
        <f>VLOOKUP(BD32,#REF!,3,0)</f>
        <v>#REF!</v>
      </c>
      <c r="BD32" s="113">
        <v>1030</v>
      </c>
      <c r="BE32" s="113" t="str">
        <f>IFERROR(VLOOKUP(BD32,#REF!,5,0)&amp;" - "&amp;VLOOKUP(BD32,#REF!,6,0),"")</f>
        <v/>
      </c>
      <c r="BF32" s="113" t="e">
        <f>VLOOKUP(BD32,#REF!,2,0)</f>
        <v>#REF!</v>
      </c>
    </row>
    <row r="33" spans="1:65" ht="15.95" customHeight="1" thickTop="1" thickBot="1">
      <c r="A33" s="183"/>
      <c r="B33" s="149"/>
      <c r="C33" s="154"/>
      <c r="D33" s="154"/>
      <c r="E33" s="154"/>
      <c r="F33" s="154"/>
      <c r="G33" s="154"/>
      <c r="H33" s="154"/>
      <c r="I33" s="154"/>
      <c r="J33" s="154"/>
      <c r="K33" s="154"/>
      <c r="L33" s="154"/>
      <c r="M33" s="154"/>
      <c r="N33" s="154"/>
      <c r="O33" s="154"/>
      <c r="P33" s="154"/>
      <c r="Q33" s="154"/>
      <c r="R33" s="154"/>
      <c r="S33" s="154"/>
      <c r="T33" s="154"/>
      <c r="U33" s="122"/>
      <c r="V33" s="497"/>
      <c r="W33" s="112"/>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182"/>
      <c r="AV33" s="112"/>
      <c r="AW33" s="113"/>
      <c r="AX33" s="113"/>
      <c r="AY33" s="124"/>
      <c r="AZ33" s="114" t="s">
        <v>78</v>
      </c>
      <c r="BA33" s="114">
        <v>1970</v>
      </c>
      <c r="BB33" s="114"/>
      <c r="BC33" s="113" t="e">
        <f>VLOOKUP(BD33,#REF!,3,0)</f>
        <v>#REF!</v>
      </c>
      <c r="BD33" s="113">
        <v>1031</v>
      </c>
      <c r="BE33" s="113" t="str">
        <f>IFERROR(VLOOKUP(BD33,#REF!,5,0)&amp;" - "&amp;VLOOKUP(BD33,#REF!,6,0),"")</f>
        <v/>
      </c>
      <c r="BF33" s="113" t="e">
        <f>VLOOKUP(BD33,#REF!,2,0)</f>
        <v>#REF!</v>
      </c>
    </row>
    <row r="34" spans="1:65" ht="15.95" customHeight="1" thickBot="1">
      <c r="A34" s="183"/>
      <c r="B34" s="149"/>
      <c r="C34" s="162"/>
      <c r="D34" s="158"/>
      <c r="E34" s="158"/>
      <c r="F34" s="158"/>
      <c r="G34" s="158"/>
      <c r="H34" s="158"/>
      <c r="I34" s="158"/>
      <c r="J34" s="159" t="s">
        <v>94</v>
      </c>
      <c r="K34" s="573"/>
      <c r="L34" s="574"/>
      <c r="M34" s="574"/>
      <c r="N34" s="574"/>
      <c r="O34" s="574"/>
      <c r="P34" s="574"/>
      <c r="Q34" s="574"/>
      <c r="R34" s="574"/>
      <c r="S34" s="574"/>
      <c r="T34" s="575"/>
      <c r="U34" s="122"/>
      <c r="V34" s="497"/>
      <c r="W34" s="112"/>
      <c r="X34" s="318" t="str">
        <f>IF(AZ3=1,"Si allega la ricevuta del versamento della prevista tassa, effettuato a mezzo","")</f>
        <v>Si allega la ricevuta del versamento della prevista tassa, effettuato a mezzo</v>
      </c>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182"/>
      <c r="AV34" s="112"/>
      <c r="AW34" s="113"/>
      <c r="AX34" s="113"/>
      <c r="AY34" s="124"/>
      <c r="AZ34" s="114" t="s">
        <v>70</v>
      </c>
      <c r="BA34" s="114">
        <v>1969</v>
      </c>
      <c r="BB34" s="114"/>
      <c r="BC34" s="113" t="e">
        <f>VLOOKUP(BD34,#REF!,3,0)</f>
        <v>#REF!</v>
      </c>
      <c r="BD34" s="113">
        <v>1032</v>
      </c>
      <c r="BE34" s="113" t="str">
        <f>IFERROR(VLOOKUP(BD34,#REF!,5,0)&amp;" - "&amp;VLOOKUP(BD34,#REF!,6,0),"")</f>
        <v/>
      </c>
      <c r="BF34" s="113" t="e">
        <f>VLOOKUP(BD34,#REF!,2,0)</f>
        <v>#REF!</v>
      </c>
    </row>
    <row r="35" spans="1:65" ht="15.95" customHeight="1" thickBot="1">
      <c r="A35" s="183"/>
      <c r="B35" s="149"/>
      <c r="C35" s="154"/>
      <c r="D35" s="154"/>
      <c r="E35" s="154"/>
      <c r="F35" s="154"/>
      <c r="G35" s="154"/>
      <c r="H35" s="154"/>
      <c r="I35" s="154"/>
      <c r="J35" s="154"/>
      <c r="K35" s="154"/>
      <c r="L35" s="154"/>
      <c r="M35" s="154"/>
      <c r="N35" s="154"/>
      <c r="O35" s="154"/>
      <c r="P35" s="154"/>
      <c r="Q35" s="154"/>
      <c r="R35" s="154"/>
      <c r="S35" s="154"/>
      <c r="T35" s="154"/>
      <c r="U35" s="122"/>
      <c r="V35" s="497"/>
      <c r="W35" s="112"/>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130"/>
      <c r="AV35" s="112"/>
      <c r="AW35" s="113"/>
      <c r="AX35" s="113"/>
      <c r="AY35" s="124"/>
      <c r="AZ35" s="114" t="s">
        <v>79</v>
      </c>
      <c r="BA35" s="114">
        <v>1968</v>
      </c>
      <c r="BB35" s="114"/>
      <c r="BC35" s="113" t="e">
        <f>VLOOKUP(BD35,#REF!,3,0)</f>
        <v>#REF!</v>
      </c>
      <c r="BD35" s="113">
        <v>1033</v>
      </c>
      <c r="BE35" s="113" t="str">
        <f>IFERROR(VLOOKUP(BD35,#REF!,5,0)&amp;" - "&amp;VLOOKUP(BD35,#REF!,6,0),"")</f>
        <v/>
      </c>
      <c r="BF35" s="113" t="e">
        <f>VLOOKUP(BD35,#REF!,2,0)</f>
        <v>#REF!</v>
      </c>
    </row>
    <row r="36" spans="1:65" ht="15.95" customHeight="1" thickBot="1">
      <c r="A36" s="183"/>
      <c r="B36" s="149"/>
      <c r="C36" s="154"/>
      <c r="D36" s="162"/>
      <c r="E36" s="162"/>
      <c r="F36" s="162"/>
      <c r="G36" s="162"/>
      <c r="H36" s="162"/>
      <c r="I36" s="158"/>
      <c r="J36" s="159" t="s">
        <v>81</v>
      </c>
      <c r="K36" s="567"/>
      <c r="L36" s="568"/>
      <c r="M36" s="568"/>
      <c r="N36" s="568"/>
      <c r="O36" s="568"/>
      <c r="P36" s="568"/>
      <c r="Q36" s="568"/>
      <c r="R36" s="568"/>
      <c r="S36" s="568"/>
      <c r="T36" s="569"/>
      <c r="U36" s="122"/>
      <c r="V36" s="497"/>
      <c r="W36" s="112"/>
      <c r="X36" s="161" t="str">
        <f>IF(AZ3=1,"BONIFICO BANCARIO ","")</f>
        <v xml:space="preserve">BONIFICO BANCARIO </v>
      </c>
      <c r="Y36" s="1"/>
      <c r="Z36" s="157"/>
      <c r="AA36" s="157"/>
      <c r="AB36" s="157"/>
      <c r="AC36" s="198"/>
      <c r="AD36" s="198"/>
      <c r="AE36" s="198"/>
      <c r="AF36" s="131"/>
      <c r="AG36" s="1"/>
      <c r="AH36" s="164" t="str">
        <f>IF(AZ3=1,"eseguito in data","")</f>
        <v>eseguito in data</v>
      </c>
      <c r="AI36" s="556"/>
      <c r="AJ36" s="556"/>
      <c r="AK36" s="556"/>
      <c r="AL36" s="556"/>
      <c r="AM36" s="556"/>
      <c r="AN36" s="330"/>
      <c r="AO36" s="330"/>
      <c r="AP36" s="330"/>
      <c r="AQ36" s="330"/>
      <c r="AR36" s="330"/>
      <c r="AS36" s="330"/>
      <c r="AT36" s="112"/>
      <c r="AU36" s="112"/>
      <c r="AV36" s="113"/>
      <c r="AW36" s="113"/>
      <c r="AX36" s="124"/>
      <c r="AY36" s="114"/>
      <c r="AZ36" s="114">
        <v>1967</v>
      </c>
      <c r="BA36" s="114"/>
      <c r="BB36" s="113" t="e">
        <f>VLOOKUP(BC36,#REF!,3,0)</f>
        <v>#REF!</v>
      </c>
      <c r="BC36" s="113">
        <v>1034</v>
      </c>
      <c r="BD36" s="113" t="str">
        <f>IFERROR(VLOOKUP(BC36,#REF!,5,0)&amp;" - "&amp;VLOOKUP(BC36,#REF!,6,0),"")</f>
        <v/>
      </c>
      <c r="BE36" s="113" t="e">
        <f>VLOOKUP(BC36,#REF!,2,0)</f>
        <v>#REF!</v>
      </c>
      <c r="BH36" s="116"/>
      <c r="BI36" s="115"/>
      <c r="BM36" s="2"/>
    </row>
    <row r="37" spans="1:65" ht="15.95" customHeight="1" thickBot="1">
      <c r="A37" s="183"/>
      <c r="B37" s="230"/>
      <c r="C37" s="231"/>
      <c r="D37" s="231"/>
      <c r="E37" s="231"/>
      <c r="F37" s="231"/>
      <c r="G37" s="231"/>
      <c r="H37" s="231"/>
      <c r="I37" s="231"/>
      <c r="J37" s="231"/>
      <c r="K37" s="231"/>
      <c r="L37" s="231"/>
      <c r="M37" s="231"/>
      <c r="N37" s="231"/>
      <c r="O37" s="231"/>
      <c r="P37" s="231"/>
      <c r="Q37" s="231"/>
      <c r="R37" s="231"/>
      <c r="S37" s="231"/>
      <c r="T37" s="231"/>
      <c r="U37" s="232"/>
      <c r="V37" s="497"/>
      <c r="W37" s="112"/>
      <c r="X37" s="1"/>
      <c r="Y37" s="1"/>
      <c r="Z37" s="1"/>
      <c r="AA37" s="1"/>
      <c r="AB37" s="1"/>
      <c r="AC37" s="1"/>
      <c r="AD37" s="131"/>
      <c r="AE37" s="131"/>
      <c r="AF37" s="131"/>
      <c r="AG37" s="131"/>
      <c r="AH37" s="1"/>
      <c r="AI37" s="1"/>
      <c r="AJ37" s="1"/>
      <c r="AK37" s="1"/>
      <c r="AL37" s="1"/>
      <c r="AM37" s="1"/>
      <c r="AN37" s="1"/>
      <c r="AO37" s="1"/>
      <c r="AP37" s="1"/>
      <c r="AQ37" s="1"/>
      <c r="AR37" s="1"/>
      <c r="AS37" s="1"/>
      <c r="AT37" s="1"/>
      <c r="AU37" s="112"/>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5" ht="15.95" customHeight="1">
      <c r="A38" s="183"/>
      <c r="B38" s="166"/>
      <c r="C38" s="166"/>
      <c r="D38" s="166"/>
      <c r="E38" s="166"/>
      <c r="F38" s="166"/>
      <c r="G38" s="166"/>
      <c r="H38" s="166"/>
      <c r="I38" s="166"/>
      <c r="J38" s="166"/>
      <c r="K38" s="166"/>
      <c r="L38" s="166"/>
      <c r="M38" s="166"/>
      <c r="N38" s="166"/>
      <c r="O38" s="166"/>
      <c r="P38" s="166"/>
      <c r="Q38" s="166"/>
      <c r="R38" s="166"/>
      <c r="S38" s="166"/>
      <c r="T38" s="166"/>
      <c r="U38" s="166"/>
      <c r="V38" s="497"/>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5" ht="15.95" customHeight="1">
      <c r="A39" s="183"/>
      <c r="B39" s="199" t="s">
        <v>87</v>
      </c>
      <c r="C39" s="200"/>
      <c r="D39" s="200"/>
      <c r="E39" s="200"/>
      <c r="F39" s="200"/>
      <c r="G39" s="200"/>
      <c r="H39" s="200"/>
      <c r="I39" s="200"/>
      <c r="J39" s="200"/>
      <c r="K39" s="200"/>
      <c r="L39" s="200"/>
      <c r="M39" s="200"/>
      <c r="N39" s="200"/>
      <c r="O39" s="201"/>
      <c r="P39" s="201"/>
      <c r="Q39" s="201"/>
      <c r="R39" s="201"/>
      <c r="S39" s="201"/>
      <c r="T39" s="201"/>
      <c r="U39" s="202"/>
      <c r="V39" s="497"/>
      <c r="W39" s="112"/>
      <c r="X39" s="220"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5" ht="15.95" customHeight="1">
      <c r="A40" s="183"/>
      <c r="B40" s="203" t="s">
        <v>88</v>
      </c>
      <c r="C40" s="204"/>
      <c r="D40" s="204"/>
      <c r="E40" s="204"/>
      <c r="F40" s="204"/>
      <c r="G40" s="204"/>
      <c r="H40" s="204"/>
      <c r="I40" s="204"/>
      <c r="J40" s="204"/>
      <c r="K40" s="204"/>
      <c r="L40" s="204"/>
      <c r="M40" s="204"/>
      <c r="N40" s="204"/>
      <c r="O40" s="205"/>
      <c r="P40" s="205"/>
      <c r="Q40" s="205"/>
      <c r="R40" s="205"/>
      <c r="S40" s="205"/>
      <c r="T40" s="205"/>
      <c r="U40" s="206"/>
      <c r="V40" s="497"/>
      <c r="W40" s="112"/>
      <c r="X40" s="136"/>
      <c r="Y40" s="167"/>
      <c r="Z40" s="167"/>
      <c r="AA40" s="167"/>
      <c r="AB40" s="167"/>
      <c r="AC40" s="167"/>
      <c r="AD40" s="167"/>
      <c r="AE40" s="169" t="s">
        <v>95</v>
      </c>
      <c r="AF40" s="320" t="str">
        <f>IF(K26="","",PROPER(K26))</f>
        <v/>
      </c>
      <c r="AG40" s="564"/>
      <c r="AH40" s="564"/>
      <c r="AI40" s="564"/>
      <c r="AJ40" s="564"/>
      <c r="AK40" s="564"/>
      <c r="AL40" s="564"/>
      <c r="AM40" s="564"/>
      <c r="AN40" s="564"/>
      <c r="AO40" s="564"/>
      <c r="AP40" s="564"/>
      <c r="AQ40" s="564"/>
      <c r="AR40" s="564"/>
      <c r="AS40" s="564"/>
      <c r="AT40" s="320"/>
      <c r="AU40" s="112"/>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5" ht="15.95" customHeight="1">
      <c r="A41" s="183"/>
      <c r="B41" s="207" t="s">
        <v>96</v>
      </c>
      <c r="C41" s="204"/>
      <c r="D41" s="204"/>
      <c r="E41" s="204"/>
      <c r="F41" s="204"/>
      <c r="G41" s="204"/>
      <c r="H41" s="204"/>
      <c r="I41" s="204"/>
      <c r="J41" s="204"/>
      <c r="K41" s="204"/>
      <c r="L41" s="204"/>
      <c r="M41" s="204"/>
      <c r="N41" s="204"/>
      <c r="O41" s="205"/>
      <c r="P41" s="205"/>
      <c r="Q41" s="205"/>
      <c r="R41" s="205"/>
      <c r="S41" s="205"/>
      <c r="T41" s="205"/>
      <c r="U41" s="206"/>
      <c r="V41" s="497"/>
      <c r="W41" s="112"/>
      <c r="X41" s="1"/>
      <c r="Y41" s="1"/>
      <c r="Z41" s="1"/>
      <c r="AA41" s="1"/>
      <c r="AB41" s="1"/>
      <c r="AC41" s="1"/>
      <c r="AD41" s="1"/>
      <c r="AE41" s="169" t="s">
        <v>80</v>
      </c>
      <c r="AF41" s="321" t="str">
        <f>IF(K28="","",K28)</f>
        <v/>
      </c>
      <c r="AG41" s="566"/>
      <c r="AH41" s="566"/>
      <c r="AI41" s="566"/>
      <c r="AJ41" s="566"/>
      <c r="AK41" s="566"/>
      <c r="AL41" s="566"/>
      <c r="AM41" s="566"/>
      <c r="AN41" s="566"/>
      <c r="AO41" s="566"/>
      <c r="AP41" s="566"/>
      <c r="AQ41" s="566"/>
      <c r="AR41" s="566"/>
      <c r="AS41" s="566"/>
      <c r="AT41" s="131"/>
      <c r="AU41" s="168"/>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5" ht="15.95" customHeight="1">
      <c r="A42" s="183"/>
      <c r="B42" s="233" t="s">
        <v>124</v>
      </c>
      <c r="C42" s="208"/>
      <c r="D42" s="208"/>
      <c r="E42" s="208"/>
      <c r="F42" s="208"/>
      <c r="G42" s="208"/>
      <c r="H42" s="208"/>
      <c r="I42" s="208"/>
      <c r="J42" s="208"/>
      <c r="K42" s="208"/>
      <c r="L42" s="208"/>
      <c r="M42" s="208"/>
      <c r="N42" s="208"/>
      <c r="O42" s="209"/>
      <c r="P42" s="209"/>
      <c r="Q42" s="209"/>
      <c r="R42" s="209"/>
      <c r="S42" s="209"/>
      <c r="T42" s="209"/>
      <c r="U42" s="210"/>
      <c r="V42" s="497"/>
      <c r="W42" s="112"/>
      <c r="X42" s="112"/>
      <c r="Y42" s="112"/>
      <c r="Z42" s="112"/>
      <c r="AA42" s="112"/>
      <c r="AB42" s="112"/>
      <c r="AC42" s="112"/>
      <c r="AD42" s="156"/>
      <c r="AE42" s="169" t="s">
        <v>82</v>
      </c>
      <c r="AF42" s="320" t="str">
        <f>IF(K30="","",K30)</f>
        <v/>
      </c>
      <c r="AG42" s="565"/>
      <c r="AH42" s="565"/>
      <c r="AI42" s="565"/>
      <c r="AJ42" s="565"/>
      <c r="AK42" s="565"/>
      <c r="AL42" s="565"/>
      <c r="AM42" s="565"/>
      <c r="AN42" s="565"/>
      <c r="AO42" s="565"/>
      <c r="AP42" s="565"/>
      <c r="AQ42" s="565"/>
      <c r="AR42" s="565"/>
      <c r="AS42" s="565"/>
      <c r="AT42" s="320"/>
      <c r="AU42" s="112"/>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5" ht="15.95" customHeight="1">
      <c r="A43" s="183"/>
      <c r="B43" s="165"/>
      <c r="C43" s="166"/>
      <c r="D43" s="166"/>
      <c r="E43" s="166"/>
      <c r="F43" s="166"/>
      <c r="G43" s="166"/>
      <c r="H43" s="166"/>
      <c r="I43" s="166"/>
      <c r="J43" s="166"/>
      <c r="K43" s="166"/>
      <c r="L43" s="166"/>
      <c r="M43" s="166"/>
      <c r="N43" s="166"/>
      <c r="O43" s="166"/>
      <c r="P43" s="166"/>
      <c r="Q43" s="166"/>
      <c r="R43" s="166"/>
      <c r="S43" s="166"/>
      <c r="T43" s="166"/>
      <c r="U43" s="166"/>
      <c r="V43" s="497"/>
      <c r="W43" s="112"/>
      <c r="X43" s="1"/>
      <c r="Y43" s="1"/>
      <c r="Z43" s="1"/>
      <c r="AA43" s="1"/>
      <c r="AB43" s="1"/>
      <c r="AC43" s="1"/>
      <c r="AD43" s="1"/>
      <c r="AE43" s="1"/>
      <c r="AF43" s="1"/>
      <c r="AG43" s="1"/>
      <c r="AH43" s="1"/>
      <c r="AI43" s="1"/>
      <c r="AJ43" s="1"/>
      <c r="AK43" s="1"/>
      <c r="AL43" s="1"/>
      <c r="AM43" s="1"/>
      <c r="AN43" s="1"/>
      <c r="AO43" s="1"/>
      <c r="AP43" s="1"/>
      <c r="AQ43" s="1"/>
      <c r="AR43" s="1"/>
      <c r="AS43" s="1"/>
      <c r="AT43" s="1"/>
      <c r="AU43" s="170"/>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5" ht="15.95" customHeight="1">
      <c r="A44" s="183"/>
      <c r="B44" s="113"/>
      <c r="C44" s="166"/>
      <c r="D44" s="166"/>
      <c r="E44" s="166"/>
      <c r="F44" s="166"/>
      <c r="G44" s="166"/>
      <c r="H44" s="166"/>
      <c r="I44" s="166"/>
      <c r="J44" s="166"/>
      <c r="K44" s="166"/>
      <c r="L44" s="166"/>
      <c r="M44" s="166"/>
      <c r="N44" s="166"/>
      <c r="O44" s="166"/>
      <c r="P44" s="166"/>
      <c r="Q44" s="166"/>
      <c r="R44" s="166"/>
      <c r="S44" s="166"/>
      <c r="T44" s="166"/>
      <c r="U44" s="166"/>
      <c r="V44" s="497"/>
      <c r="W44" s="112"/>
      <c r="X44" s="220" t="s">
        <v>93</v>
      </c>
      <c r="Y44" s="1"/>
      <c r="Z44" s="1"/>
      <c r="AA44" s="1"/>
      <c r="AB44" s="1"/>
      <c r="AC44" s="1"/>
      <c r="AD44" s="1"/>
      <c r="AE44" s="1"/>
      <c r="AF44" s="1"/>
      <c r="AG44" s="1"/>
      <c r="AH44" s="1"/>
      <c r="AI44" s="1"/>
      <c r="AJ44" s="1"/>
      <c r="AK44" s="1"/>
      <c r="AL44" s="1"/>
      <c r="AM44" s="1"/>
      <c r="AN44" s="1"/>
      <c r="AO44" s="1"/>
      <c r="AP44" s="1"/>
      <c r="AQ44" s="1"/>
      <c r="AR44" s="1"/>
      <c r="AS44" s="1"/>
      <c r="AT44" s="1"/>
      <c r="AU44" s="170"/>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5" ht="15.95" customHeight="1">
      <c r="A45" s="183"/>
      <c r="B45" s="113"/>
      <c r="C45" s="166"/>
      <c r="D45" s="166"/>
      <c r="E45" s="166"/>
      <c r="F45" s="166"/>
      <c r="G45" s="166"/>
      <c r="H45" s="166"/>
      <c r="I45" s="166"/>
      <c r="J45" s="166"/>
      <c r="K45" s="166"/>
      <c r="L45" s="166"/>
      <c r="M45" s="166"/>
      <c r="N45" s="166"/>
      <c r="O45" s="166"/>
      <c r="P45" s="166"/>
      <c r="Q45" s="166"/>
      <c r="R45" s="166"/>
      <c r="S45" s="166"/>
      <c r="T45" s="166"/>
      <c r="U45" s="166"/>
      <c r="V45" s="497"/>
      <c r="W45" s="112"/>
      <c r="X45" s="1"/>
      <c r="Y45" s="167"/>
      <c r="Z45" s="167"/>
      <c r="AA45" s="167"/>
      <c r="AB45" s="167"/>
      <c r="AC45" s="167"/>
      <c r="AD45" s="167"/>
      <c r="AE45" s="169" t="s">
        <v>95</v>
      </c>
      <c r="AF45" s="320" t="str">
        <f>IF(K34="","",PROPER(K34))</f>
        <v/>
      </c>
      <c r="AG45" s="564"/>
      <c r="AH45" s="564"/>
      <c r="AI45" s="564"/>
      <c r="AJ45" s="564"/>
      <c r="AK45" s="564"/>
      <c r="AL45" s="564"/>
      <c r="AM45" s="564"/>
      <c r="AN45" s="564"/>
      <c r="AO45" s="564"/>
      <c r="AP45" s="564"/>
      <c r="AQ45" s="564"/>
      <c r="AR45" s="564"/>
      <c r="AS45" s="564"/>
      <c r="AT45" s="320"/>
      <c r="AU45" s="112"/>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5" ht="15.95" customHeight="1">
      <c r="A46" s="183"/>
      <c r="B46" s="113"/>
      <c r="C46" s="166"/>
      <c r="D46" s="166"/>
      <c r="E46" s="166"/>
      <c r="F46" s="166"/>
      <c r="G46" s="166"/>
      <c r="H46" s="166"/>
      <c r="I46" s="166"/>
      <c r="J46" s="166"/>
      <c r="K46" s="166"/>
      <c r="L46" s="166"/>
      <c r="M46" s="166"/>
      <c r="N46" s="166"/>
      <c r="O46" s="166"/>
      <c r="P46" s="166"/>
      <c r="Q46" s="166"/>
      <c r="R46" s="166"/>
      <c r="S46" s="166"/>
      <c r="T46" s="166"/>
      <c r="U46" s="166"/>
      <c r="V46" s="497"/>
      <c r="W46" s="112"/>
      <c r="X46" s="1"/>
      <c r="Y46" s="1"/>
      <c r="Z46" s="1"/>
      <c r="AA46" s="1"/>
      <c r="AB46" s="1"/>
      <c r="AC46" s="1"/>
      <c r="AD46" s="156"/>
      <c r="AE46" s="169" t="s">
        <v>82</v>
      </c>
      <c r="AF46" s="320" t="str">
        <f>IF(K36="","",K36)</f>
        <v/>
      </c>
      <c r="AG46" s="563"/>
      <c r="AH46" s="563"/>
      <c r="AI46" s="563"/>
      <c r="AJ46" s="563"/>
      <c r="AK46" s="563"/>
      <c r="AL46" s="563"/>
      <c r="AM46" s="563"/>
      <c r="AN46" s="563"/>
      <c r="AO46" s="563"/>
      <c r="AP46" s="563"/>
      <c r="AQ46" s="563"/>
      <c r="AR46" s="563"/>
      <c r="AS46" s="563"/>
      <c r="AT46" s="320"/>
      <c r="AU46" s="144"/>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5" ht="15.95" customHeight="1">
      <c r="A47" s="183"/>
      <c r="B47" s="113"/>
      <c r="C47" s="166"/>
      <c r="D47" s="166"/>
      <c r="E47" s="166"/>
      <c r="F47" s="166"/>
      <c r="G47" s="166"/>
      <c r="H47" s="166"/>
      <c r="I47" s="166"/>
      <c r="J47" s="166"/>
      <c r="K47" s="166"/>
      <c r="L47" s="166"/>
      <c r="M47" s="166"/>
      <c r="N47" s="166"/>
      <c r="O47" s="166"/>
      <c r="P47" s="166"/>
      <c r="Q47" s="166"/>
      <c r="R47" s="166"/>
      <c r="S47" s="166"/>
      <c r="T47" s="166"/>
      <c r="U47" s="166"/>
      <c r="V47" s="497"/>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5" ht="17.100000000000001" customHeight="1">
      <c r="A48" s="183"/>
      <c r="B48" s="171"/>
      <c r="C48" s="166"/>
      <c r="D48" s="166"/>
      <c r="E48" s="166"/>
      <c r="F48" s="166"/>
      <c r="G48" s="166"/>
      <c r="H48" s="166"/>
      <c r="I48" s="166"/>
      <c r="J48" s="166"/>
      <c r="K48" s="166"/>
      <c r="L48" s="166"/>
      <c r="M48" s="166"/>
      <c r="N48" s="166"/>
      <c r="O48" s="166"/>
      <c r="P48" s="166"/>
      <c r="Q48" s="166"/>
      <c r="R48" s="166"/>
      <c r="S48" s="166"/>
      <c r="T48" s="166"/>
      <c r="U48" s="166"/>
      <c r="V48" s="497"/>
      <c r="W48" s="112"/>
      <c r="X48" s="1"/>
      <c r="Y48" s="1"/>
      <c r="Z48" s="1"/>
      <c r="AA48" s="1"/>
      <c r="AB48" s="1"/>
      <c r="AC48" s="1"/>
      <c r="AD48" s="1"/>
      <c r="AE48" s="1"/>
      <c r="AF48" s="1"/>
      <c r="AG48" s="1"/>
      <c r="AH48" s="1"/>
      <c r="AI48" s="1"/>
      <c r="AJ48" s="1"/>
      <c r="AK48" s="1"/>
      <c r="AL48" s="1"/>
      <c r="AM48" s="1"/>
      <c r="AN48" s="1"/>
      <c r="AO48" s="1"/>
      <c r="AP48" s="1"/>
      <c r="AQ48" s="1"/>
      <c r="AR48" s="1"/>
      <c r="AS48" s="1"/>
      <c r="AT48" s="1"/>
      <c r="AU48" s="112"/>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58" ht="17.100000000000001" customHeight="1">
      <c r="A49" s="183"/>
      <c r="B49" s="171"/>
      <c r="C49" s="166"/>
      <c r="D49" s="166"/>
      <c r="E49" s="166"/>
      <c r="F49" s="166"/>
      <c r="G49" s="166"/>
      <c r="H49" s="166"/>
      <c r="I49" s="166"/>
      <c r="J49" s="166"/>
      <c r="K49" s="166"/>
      <c r="L49" s="166"/>
      <c r="M49" s="166"/>
      <c r="N49" s="166"/>
      <c r="O49" s="166"/>
      <c r="P49" s="166"/>
      <c r="Q49" s="166"/>
      <c r="R49" s="166"/>
      <c r="S49" s="166"/>
      <c r="T49" s="166"/>
      <c r="U49" s="166"/>
      <c r="V49" s="497"/>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58" ht="17.100000000000001" customHeight="1">
      <c r="A50" s="183"/>
      <c r="B50" s="171"/>
      <c r="C50" s="166"/>
      <c r="D50" s="166"/>
      <c r="E50" s="166"/>
      <c r="F50" s="166"/>
      <c r="G50" s="166"/>
      <c r="H50" s="166"/>
      <c r="I50" s="166"/>
      <c r="J50" s="166"/>
      <c r="K50" s="166"/>
      <c r="L50" s="166"/>
      <c r="M50" s="166"/>
      <c r="N50" s="166"/>
      <c r="O50" s="166"/>
      <c r="P50" s="166"/>
      <c r="Q50" s="166"/>
      <c r="R50" s="166"/>
      <c r="S50" s="166"/>
      <c r="T50" s="166"/>
      <c r="U50" s="166"/>
      <c r="V50" s="497"/>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14"/>
      <c r="AX50" s="114"/>
      <c r="AY50" s="114"/>
      <c r="AZ50" s="114"/>
      <c r="BA50" s="114">
        <v>1953</v>
      </c>
      <c r="BB50" s="114"/>
      <c r="BC50" s="113" t="e">
        <f>VLOOKUP(BD50,#REF!,3,0)</f>
        <v>#REF!</v>
      </c>
      <c r="BD50" s="113">
        <v>1048</v>
      </c>
      <c r="BE50" s="113" t="str">
        <f>IFERROR(VLOOKUP(BD50,#REF!,5,0)&amp;" - "&amp;VLOOKUP(BD50,#REF!,6,0),"")</f>
        <v/>
      </c>
      <c r="BF50" s="113" t="e">
        <f>VLOOKUP(BD50,#REF!,2,0)</f>
        <v>#REF!</v>
      </c>
    </row>
    <row r="51" spans="1:58" ht="18.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72"/>
      <c r="AX51" s="172"/>
      <c r="AY51" s="114"/>
      <c r="AZ51" s="114"/>
      <c r="BA51" s="114">
        <v>1951</v>
      </c>
      <c r="BC51" s="113" t="e">
        <f>VLOOKUP(BD51,#REF!,3,0)</f>
        <v>#REF!</v>
      </c>
      <c r="BD51" s="113">
        <v>1049</v>
      </c>
      <c r="BE51" s="113" t="str">
        <f>IFERROR(VLOOKUP(BD51,#REF!,5,0)&amp;" - "&amp;VLOOKUP(BD51,#REF!,6,0),"")</f>
        <v/>
      </c>
      <c r="BF51" s="113" t="e">
        <f>VLOOKUP(BD51,#REF!,2,0)</f>
        <v>#REF!</v>
      </c>
    </row>
    <row r="52" spans="1:58" ht="18.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72"/>
      <c r="AX52" s="172"/>
      <c r="AY52" s="114"/>
      <c r="AZ52" s="114"/>
      <c r="BA52" s="114">
        <v>1950</v>
      </c>
      <c r="BC52" s="113" t="e">
        <f>VLOOKUP(BD52,#REF!,3,0)</f>
        <v>#REF!</v>
      </c>
      <c r="BD52" s="113">
        <v>1050</v>
      </c>
      <c r="BE52" s="113" t="str">
        <f>IFERROR(VLOOKUP(BD52,#REF!,5,0)&amp;" - "&amp;VLOOKUP(BD52,#REF!,6,0),"")</f>
        <v/>
      </c>
      <c r="BF52" s="113" t="e">
        <f>VLOOKUP(BD52,#REF!,2,0)</f>
        <v>#REF!</v>
      </c>
    </row>
    <row r="53" spans="1:58" ht="18.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72"/>
      <c r="AX53" s="172"/>
      <c r="AY53" s="114"/>
      <c r="AZ53" s="114"/>
      <c r="BA53" s="114">
        <v>1949</v>
      </c>
      <c r="BC53" s="113" t="e">
        <f>VLOOKUP(BD53,#REF!,3,0)</f>
        <v>#REF!</v>
      </c>
      <c r="BD53" s="113">
        <v>1051</v>
      </c>
      <c r="BE53" s="113" t="str">
        <f>IFERROR(VLOOKUP(BD53,#REF!,5,0)&amp;" - "&amp;VLOOKUP(BD53,#REF!,6,0),"")</f>
        <v/>
      </c>
      <c r="BF53" s="113" t="e">
        <f>VLOOKUP(BD53,#REF!,2,0)</f>
        <v>#REF!</v>
      </c>
    </row>
    <row r="54" spans="1:58" ht="18.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72"/>
      <c r="AX54" s="172"/>
      <c r="AY54" s="114"/>
      <c r="AZ54" s="114"/>
      <c r="BA54" s="114">
        <v>1948</v>
      </c>
      <c r="BC54" s="113" t="e">
        <f>VLOOKUP(BD54,#REF!,3,0)</f>
        <v>#REF!</v>
      </c>
      <c r="BD54" s="113">
        <v>1052</v>
      </c>
      <c r="BE54" s="113" t="str">
        <f>IFERROR(VLOOKUP(BD54,#REF!,5,0)&amp;" - "&amp;VLOOKUP(BD54,#REF!,6,0),"")</f>
        <v/>
      </c>
      <c r="BF54" s="113" t="e">
        <f>VLOOKUP(BD54,#REF!,2,0)</f>
        <v>#REF!</v>
      </c>
    </row>
    <row r="55" spans="1:58" ht="18.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72"/>
      <c r="AX55" s="172"/>
      <c r="BA55" s="114">
        <v>1947</v>
      </c>
      <c r="BC55" s="113" t="e">
        <f>VLOOKUP(BD55,#REF!,3,0)</f>
        <v>#REF!</v>
      </c>
      <c r="BD55" s="113">
        <v>1053</v>
      </c>
      <c r="BE55" s="113" t="str">
        <f>IFERROR(VLOOKUP(BD55,#REF!,5,0)&amp;" - "&amp;VLOOKUP(BD55,#REF!,6,0),"")</f>
        <v/>
      </c>
      <c r="BF55" s="113" t="e">
        <f>VLOOKUP(BD55,#REF!,2,0)</f>
        <v>#REF!</v>
      </c>
    </row>
    <row r="56" spans="1:58" ht="18.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72"/>
      <c r="AX56" s="172"/>
      <c r="BA56" s="114">
        <v>1946</v>
      </c>
      <c r="BC56" s="113" t="e">
        <f>VLOOKUP(BD56,#REF!,3,0)</f>
        <v>#REF!</v>
      </c>
      <c r="BD56" s="113">
        <v>1054</v>
      </c>
      <c r="BE56" s="113" t="str">
        <f>IFERROR(VLOOKUP(BD56,#REF!,5,0)&amp;" - "&amp;VLOOKUP(BD56,#REF!,6,0),"")</f>
        <v/>
      </c>
      <c r="BF56" s="113" t="e">
        <f>VLOOKUP(BD56,#REF!,2,0)</f>
        <v>#REF!</v>
      </c>
    </row>
    <row r="57" spans="1:58" ht="18.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72"/>
      <c r="AX57" s="172"/>
      <c r="BA57" s="114">
        <v>1945</v>
      </c>
      <c r="BC57" s="113" t="e">
        <f>VLOOKUP(BD57,#REF!,3,0)</f>
        <v>#REF!</v>
      </c>
      <c r="BD57" s="113">
        <v>1055</v>
      </c>
      <c r="BE57" s="113" t="str">
        <f>IFERROR(VLOOKUP(BD57,#REF!,5,0)&amp;" - "&amp;VLOOKUP(BD57,#REF!,6,0),"")</f>
        <v/>
      </c>
      <c r="BF57" s="113" t="e">
        <f>VLOOKUP(BD57,#REF!,2,0)</f>
        <v>#REF!</v>
      </c>
    </row>
    <row r="58" spans="1:58" ht="18.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72"/>
      <c r="AX58" s="172"/>
      <c r="BA58" s="114">
        <v>1944</v>
      </c>
      <c r="BC58" s="113" t="e">
        <f>VLOOKUP(BD58,#REF!,3,0)</f>
        <v>#REF!</v>
      </c>
      <c r="BD58" s="113">
        <v>1056</v>
      </c>
      <c r="BE58" s="113" t="str">
        <f>IFERROR(VLOOKUP(BD58,#REF!,5,0)&amp;" - "&amp;VLOOKUP(BD58,#REF!,6,0),"")</f>
        <v/>
      </c>
      <c r="BF58" s="113" t="e">
        <f>VLOOKUP(BD58,#REF!,2,0)</f>
        <v>#REF!</v>
      </c>
    </row>
    <row r="59" spans="1:58" ht="18.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72"/>
      <c r="AX59" s="172"/>
      <c r="BA59" s="114">
        <v>1943</v>
      </c>
      <c r="BC59" s="113" t="e">
        <f>VLOOKUP(BD59,#REF!,3,0)</f>
        <v>#REF!</v>
      </c>
      <c r="BD59" s="113">
        <v>1057</v>
      </c>
      <c r="BE59" s="113" t="str">
        <f>IFERROR(VLOOKUP(BD59,#REF!,5,0)&amp;" - "&amp;VLOOKUP(BD59,#REF!,6,0),"")</f>
        <v/>
      </c>
      <c r="BF59" s="113" t="e">
        <f>VLOOKUP(BD59,#REF!,2,0)</f>
        <v>#REF!</v>
      </c>
    </row>
    <row r="60" spans="1:58" ht="1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72"/>
      <c r="AX60" s="172"/>
      <c r="BA60" s="114">
        <v>1942</v>
      </c>
      <c r="BC60" s="113" t="e">
        <f>VLOOKUP(BD60,#REF!,3,0)</f>
        <v>#REF!</v>
      </c>
      <c r="BD60" s="113">
        <v>1058</v>
      </c>
      <c r="BE60" s="113" t="str">
        <f>IFERROR(VLOOKUP(BD60,#REF!,5,0)&amp;" - "&amp;VLOOKUP(BD60,#REF!,6,0),"")</f>
        <v/>
      </c>
      <c r="BF60" s="113" t="e">
        <f>VLOOKUP(BD60,#REF!,2,0)</f>
        <v>#REF!</v>
      </c>
    </row>
    <row r="61" spans="1:58" ht="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72"/>
      <c r="AX61" s="172"/>
      <c r="BA61" s="114">
        <v>1941</v>
      </c>
      <c r="BC61" s="113" t="e">
        <f>VLOOKUP(BD61,#REF!,3,0)</f>
        <v>#REF!</v>
      </c>
      <c r="BD61" s="113">
        <v>1059</v>
      </c>
      <c r="BE61" s="113" t="str">
        <f>IFERROR(VLOOKUP(BD61,#REF!,5,0)&amp;" - "&amp;VLOOKUP(BD61,#REF!,6,0),"")</f>
        <v/>
      </c>
      <c r="BF61" s="113" t="e">
        <f>VLOOKUP(BD61,#REF!,2,0)</f>
        <v>#REF!</v>
      </c>
    </row>
    <row r="62" spans="1:58" ht="1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72"/>
      <c r="AX62" s="172"/>
      <c r="BA62" s="114">
        <v>1940</v>
      </c>
      <c r="BC62" s="113" t="e">
        <f>VLOOKUP(BD62,#REF!,3,0)</f>
        <v>#REF!</v>
      </c>
      <c r="BD62" s="113">
        <v>1060</v>
      </c>
      <c r="BE62" s="113" t="str">
        <f>IFERROR(VLOOKUP(BD62,#REF!,5,0)&amp;" - "&amp;VLOOKUP(BD62,#REF!,6,0),"")</f>
        <v/>
      </c>
      <c r="BF62" s="113" t="e">
        <f>VLOOKUP(BD62,#REF!,2,0)</f>
        <v>#REF!</v>
      </c>
    </row>
    <row r="63" spans="1:58" ht="1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72"/>
      <c r="AX63" s="172"/>
      <c r="BA63" s="114">
        <v>1939</v>
      </c>
      <c r="BC63" s="113" t="e">
        <f>VLOOKUP(BD63,#REF!,3,0)</f>
        <v>#REF!</v>
      </c>
      <c r="BD63" s="113">
        <v>1061</v>
      </c>
      <c r="BE63" s="113" t="str">
        <f>IFERROR(VLOOKUP(BD63,#REF!,5,0)&amp;" - "&amp;VLOOKUP(BD63,#REF!,6,0),"")</f>
        <v/>
      </c>
      <c r="BF63" s="113" t="e">
        <f>VLOOKUP(BD63,#REF!,2,0)</f>
        <v>#REF!</v>
      </c>
    </row>
    <row r="64" spans="1:58" ht="1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72"/>
      <c r="AX64" s="172"/>
      <c r="BA64" s="114">
        <v>1938</v>
      </c>
      <c r="BC64" s="113" t="e">
        <f>VLOOKUP(BD64,#REF!,3,0)</f>
        <v>#REF!</v>
      </c>
      <c r="BD64" s="113">
        <v>1062</v>
      </c>
      <c r="BE64" s="113" t="str">
        <f>IFERROR(VLOOKUP(BD64,#REF!,5,0)&amp;" - "&amp;VLOOKUP(BD64,#REF!,6,0),"")</f>
        <v/>
      </c>
      <c r="BF64" s="113" t="e">
        <f>VLOOKUP(BD64,#REF!,2,0)</f>
        <v>#REF!</v>
      </c>
    </row>
    <row r="65" spans="1:58" ht="1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72"/>
      <c r="AX65" s="172"/>
      <c r="BA65" s="114">
        <v>1937</v>
      </c>
      <c r="BC65" s="113" t="e">
        <f>VLOOKUP(BD65,#REF!,3,0)</f>
        <v>#REF!</v>
      </c>
      <c r="BD65" s="113">
        <v>1063</v>
      </c>
      <c r="BE65" s="113" t="str">
        <f>IFERROR(VLOOKUP(BD65,#REF!,5,0)&amp;" - "&amp;VLOOKUP(BD65,#REF!,6,0),"")</f>
        <v/>
      </c>
      <c r="BF65" s="113" t="e">
        <f>VLOOKUP(BD65,#REF!,2,0)</f>
        <v>#REF!</v>
      </c>
    </row>
    <row r="66" spans="1:58" ht="1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72"/>
      <c r="AX66" s="172"/>
      <c r="BA66" s="114">
        <v>1936</v>
      </c>
      <c r="BC66" s="113" t="e">
        <f>VLOOKUP(BD66,#REF!,3,0)</f>
        <v>#REF!</v>
      </c>
      <c r="BD66" s="113">
        <v>1064</v>
      </c>
      <c r="BE66" s="113" t="str">
        <f>IFERROR(VLOOKUP(BD66,#REF!,5,0)&amp;" - "&amp;VLOOKUP(BD66,#REF!,6,0),"")</f>
        <v/>
      </c>
      <c r="BF66" s="113" t="e">
        <f>VLOOKUP(BD66,#REF!,2,0)</f>
        <v>#REF!</v>
      </c>
    </row>
    <row r="67" spans="1:58">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BA67" s="114">
        <v>1935</v>
      </c>
      <c r="BC67" s="113" t="e">
        <f>VLOOKUP(BD67,#REF!,3,0)</f>
        <v>#REF!</v>
      </c>
      <c r="BD67" s="113">
        <v>1065</v>
      </c>
      <c r="BE67" s="113" t="str">
        <f>IFERROR(VLOOKUP(BD67,#REF!,5,0)&amp;" - "&amp;VLOOKUP(BD67,#REF!,6,0),"")</f>
        <v/>
      </c>
      <c r="BF67" s="113" t="e">
        <f>VLOOKUP(BD67,#REF!,2,0)</f>
        <v>#REF!</v>
      </c>
    </row>
    <row r="68" spans="1:58" ht="1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BA68" s="114">
        <v>1934</v>
      </c>
      <c r="BC68" s="113" t="e">
        <f>VLOOKUP(BD68,#REF!,3,0)</f>
        <v>#REF!</v>
      </c>
      <c r="BD68" s="113">
        <v>1066</v>
      </c>
      <c r="BE68" s="113" t="str">
        <f>IFERROR(VLOOKUP(BD68,#REF!,5,0)&amp;" - "&amp;VLOOKUP(BD68,#REF!,6,0),"")</f>
        <v/>
      </c>
      <c r="BF68" s="113" t="e">
        <f>VLOOKUP(BD68,#REF!,2,0)</f>
        <v>#REF!</v>
      </c>
    </row>
    <row r="69" spans="1:58">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BA69" s="114">
        <v>1933</v>
      </c>
      <c r="BC69" s="113" t="e">
        <f>VLOOKUP(BD69,#REF!,3,0)</f>
        <v>#REF!</v>
      </c>
      <c r="BD69" s="113">
        <v>1067</v>
      </c>
      <c r="BE69" s="113" t="str">
        <f>IFERROR(VLOOKUP(BD69,#REF!,5,0)&amp;" - "&amp;VLOOKUP(BD69,#REF!,6,0),"")</f>
        <v/>
      </c>
      <c r="BF69" s="113" t="e">
        <f>VLOOKUP(BD69,#REF!,2,0)</f>
        <v>#REF!</v>
      </c>
    </row>
    <row r="70" spans="1:58">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46">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 ref="N10:R10"/>
    <mergeCell ref="X11:AB11"/>
    <mergeCell ref="AQ15:AS15"/>
    <mergeCell ref="Z15:AA15"/>
    <mergeCell ref="AD13:AT13"/>
    <mergeCell ref="K30:T30"/>
    <mergeCell ref="C24:T24"/>
    <mergeCell ref="K26:T26"/>
    <mergeCell ref="K28:O28"/>
    <mergeCell ref="C13:T13"/>
    <mergeCell ref="D18:T18"/>
    <mergeCell ref="C20:D20"/>
    <mergeCell ref="E20:T22"/>
    <mergeCell ref="AG46:AS46"/>
    <mergeCell ref="AG45:AS45"/>
    <mergeCell ref="AG42:AS42"/>
    <mergeCell ref="AG41:AS41"/>
    <mergeCell ref="AG40:AS40"/>
    <mergeCell ref="Y32:AA32"/>
    <mergeCell ref="AC6:AP8"/>
    <mergeCell ref="AC11:AU11"/>
    <mergeCell ref="AI36:AM36"/>
    <mergeCell ref="AO25:AS25"/>
    <mergeCell ref="AI15:AM15"/>
    <mergeCell ref="AD25:AG25"/>
    <mergeCell ref="AH25:AM25"/>
    <mergeCell ref="AD17:AU17"/>
    <mergeCell ref="AD19:AU19"/>
    <mergeCell ref="AA27:AT27"/>
    <mergeCell ref="Z29:AT29"/>
  </mergeCells>
  <conditionalFormatting sqref="T3">
    <cfRule type="beginsWith" dxfId="27" priority="68" operator="beginsWith" text="Dati">
      <formula>LEFT(T3,4)="Dati"</formula>
    </cfRule>
  </conditionalFormatting>
  <conditionalFormatting sqref="P2:T2 N9:R10">
    <cfRule type="expression" dxfId="26" priority="56">
      <formula>$P$2=""</formula>
    </cfRule>
    <cfRule type="expression" dxfId="25" priority="62">
      <formula>$P$2=""</formula>
    </cfRule>
  </conditionalFormatting>
  <conditionalFormatting sqref="E2:F2">
    <cfRule type="expression" dxfId="24" priority="55">
      <formula>$E$2=""</formula>
    </cfRule>
    <cfRule type="expression" dxfId="23" priority="61">
      <formula>$E$2=""</formula>
    </cfRule>
  </conditionalFormatting>
  <conditionalFormatting sqref="K26">
    <cfRule type="expression" dxfId="22" priority="54">
      <formula>$K$26=""</formula>
    </cfRule>
    <cfRule type="expression" dxfId="21" priority="60">
      <formula>$K$26=""</formula>
    </cfRule>
  </conditionalFormatting>
  <conditionalFormatting sqref="K28">
    <cfRule type="expression" dxfId="20" priority="53">
      <formula>$K$28=""</formula>
    </cfRule>
    <cfRule type="expression" dxfId="19" priority="59">
      <formula>$K$28=""</formula>
    </cfRule>
  </conditionalFormatting>
  <conditionalFormatting sqref="K30">
    <cfRule type="expression" dxfId="18" priority="52">
      <formula>$K$30=""</formula>
    </cfRule>
    <cfRule type="expression" dxfId="17" priority="58">
      <formula>$K$30=""</formula>
    </cfRule>
  </conditionalFormatting>
  <conditionalFormatting sqref="G15">
    <cfRule type="expression" dxfId="16" priority="42">
      <formula>$BB$16=TRUE</formula>
    </cfRule>
  </conditionalFormatting>
  <conditionalFormatting sqref="G16">
    <cfRule type="expression" dxfId="15" priority="41">
      <formula>$BB$17=TRUE</formula>
    </cfRule>
  </conditionalFormatting>
  <conditionalFormatting sqref="D18">
    <cfRule type="expression" dxfId="14" priority="40">
      <formula>$BB$18=FALSE</formula>
    </cfRule>
  </conditionalFormatting>
  <conditionalFormatting sqref="C6">
    <cfRule type="beginsWith" dxfId="13" priority="26" operator="beginsWith" text="Dati">
      <formula>LEFT(C6,4)="Dati"</formula>
    </cfRule>
  </conditionalFormatting>
  <conditionalFormatting sqref="AI36">
    <cfRule type="notContainsBlanks" dxfId="12" priority="11">
      <formula>LEN(TRIM(AI36))&gt;0</formula>
    </cfRule>
    <cfRule type="expression" dxfId="11" priority="23">
      <formula>$AY$3=1</formula>
    </cfRule>
  </conditionalFormatting>
  <conditionalFormatting sqref="AT15">
    <cfRule type="expression" dxfId="10" priority="159">
      <formula>$E$2=""</formula>
    </cfRule>
  </conditionalFormatting>
  <conditionalFormatting sqref="N9:R9">
    <cfRule type="expression" dxfId="9" priority="21">
      <formula>$AZ$3=1</formula>
    </cfRule>
  </conditionalFormatting>
  <conditionalFormatting sqref="N10:R10">
    <cfRule type="expression" dxfId="8" priority="20">
      <formula>$AZ$3=1</formula>
    </cfRule>
  </conditionalFormatting>
  <conditionalFormatting sqref="B3:K3">
    <cfRule type="containsText" dxfId="7" priority="1" operator="containsText" text="numero">
      <formula>NOT(ISERROR(SEARCH("numero",B3)))</formula>
    </cfRule>
    <cfRule type="beginsWith" dxfId="6" priority="19" operator="beginsWith" text="Num">
      <formula>LEFT(B3,LEN("Num"))="Num"</formula>
    </cfRule>
  </conditionalFormatting>
  <conditionalFormatting sqref="AC11:AU11">
    <cfRule type="beginsWith" dxfId="5" priority="16" operator="beginsWith" text="SQUADRA">
      <formula>LEFT(AC11,LEN("SQUADRA"))="SQUADRA"</formula>
    </cfRule>
  </conditionalFormatting>
  <conditionalFormatting sqref="AA27 AA28:AT28">
    <cfRule type="beginsWith" dxfId="4" priority="9" operator="beginsWith" text="inserire">
      <formula>LEFT(AA27,LEN("inserire"))="inserire"</formula>
    </cfRule>
  </conditionalFormatting>
  <conditionalFormatting sqref="D18:T18">
    <cfRule type="notContainsBlanks" priority="8">
      <formula>LEN(TRIM(D18))&gt;0</formula>
    </cfRule>
  </conditionalFormatting>
  <conditionalFormatting sqref="K34">
    <cfRule type="expression" dxfId="3" priority="4">
      <formula>$K$26=""</formula>
    </cfRule>
    <cfRule type="expression" dxfId="2" priority="7">
      <formula>$K$26=""</formula>
    </cfRule>
  </conditionalFormatting>
  <conditionalFormatting sqref="K36">
    <cfRule type="expression" dxfId="1" priority="2">
      <formula>$K$30=""</formula>
    </cfRule>
    <cfRule type="expression" dxfId="0" priority="5">
      <formula>$K$30=""</formula>
    </cfRule>
  </conditionalFormatting>
  <dataValidations count="3">
    <dataValidation type="list" allowBlank="1" showInputMessage="1" showErrorMessage="1" sqref="H4:T4" xr:uid="{00000000-0002-0000-0200-000000000000}">
      <formula1>$BB$13:$BB$14</formula1>
    </dataValidation>
    <dataValidation type="list" allowBlank="1" showInputMessage="1" showErrorMessage="1" sqref="G16" xr:uid="{00000000-0002-0000-0200-000001000000}">
      <formula1>$AZ$31:$AZ$35</formula1>
    </dataValidation>
    <dataValidation type="list" allowBlank="1" showInputMessage="1" sqref="D18:T18" xr:uid="{00000000-0002-0000-0200-000002000000}">
      <formula1>$BE$3:$BE$33</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&amp;R&amp;10MODSPO&amp;6
&amp;D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DISATL</vt:lpstr>
      <vt:lpstr>SOCUISP</vt:lpstr>
      <vt:lpstr>MODSPO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2025-10-28T18:45:15Z</cp:lastPrinted>
  <dcterms:created xsi:type="dcterms:W3CDTF">2017-06-28T06:41:31Z</dcterms:created>
  <dcterms:modified xsi:type="dcterms:W3CDTF">2025-11-18T09:44:48Z</dcterms:modified>
</cp:coreProperties>
</file>