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F989C86A-5C9E-4D7F-A1FC-C2E5798AEBFD}" xr6:coauthVersionLast="36" xr6:coauthVersionMax="36" xr10:uidLastSave="{00000000-0000-0000-0000-000000000000}"/>
  <bookViews>
    <workbookView xWindow="0" yWindow="0" windowWidth="28800" windowHeight="1222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<sst xmlns="http://schemas.openxmlformats.org/spreadsheetml/2006/main" count="1677" uniqueCount="279">
  <si>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</si>
  <si>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</si>
  <si>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</si>
  <si>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</si>
  <si>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</si>
  <si>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</si>
  <si>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</si>
  <si>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</si>
  <si>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</si>
  <si>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</si>
  <si>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</si>
  <si>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</si>
  <si>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</si>
  <si>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</si>
  <si>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</si>
  <si>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</si>
  <si>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</si>
  <si>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</si>
  <si>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</si>
  <si>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</si>
  <si>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</si>
  <si>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</si>
  <si>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</si>
  <si>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</si>
  <si>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</si>
  <si>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</si>
  <si>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</si>
  <si>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</si>
  <si>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</si>
  <si>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</si>
  <si>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</si>
  <si>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</si>
  <si>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</si>
  <si>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</si>
  <si>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</si>
  <si>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</si>
  <si>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</si>
  <si>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</si>
  <si>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</si>
  <si>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</si>
  <si>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</si>
  <si>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</si>
  <si>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</si>
  <si>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</si>
  <si>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</si>
  <si>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</si>
  <si>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</si>
  <si>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</si>
  <si>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</si>
  <si>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</si>
  <si>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</si>
  <si>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</si>
  <si>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</si>
  <si>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</si>
  <si>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</si>
  <si>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</si>
  <si>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</si>
  <si>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</si>
  <si>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</si>
  <si>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</si>
  <si>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</si>
  <si>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</si>
  <si>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</si>
  <si>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</si>
  <si>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</si>
  <si>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</si>
  <si>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</si>
  <si>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</si>
  <si>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</si>
  <si>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</si>
  <si>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</si>
  <si>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</si>
  <si>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</si>
  <si>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</si>
  <si>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</si>
  <si>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</si>
  <si>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</si>
  <si>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</si>
  <si>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</si>
  <si>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</si>
  <si>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</si>
  <si>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</si>
  <si>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</si>
  <si>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</si>
  <si>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</si>
  <si>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</si>
  <si>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</si>
  <si>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</si>
  <si>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</si>
  <si>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</si>
  <si>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</si>
  <si>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</si>
  <si>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</si>
  <si>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</si>
  <si>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</si>
  <si>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</si>
  <si>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</si>
  <si>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</si>
  <si>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</si>
  <si>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</si>
  <si>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</si>
  <si>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</si>
  <si>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</si>
  <si>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</si>
  <si>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</si>
  <si>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</si>
  <si>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</si>
  <si>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</si>
  <si>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</si>
  <si>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</si>
  <si>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</si>
  <si>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</si>
  <si>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</si>
  <si>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</si>
  <si>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</si>
  <si>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</si>
  <si>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</si>
  <si>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</si>
  <si>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</si>
  <si>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</si>
  <si>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</si>
  <si>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</si>
  <si>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</si>
  <si>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</si>
  <si>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</si>
  <si>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</si>
  <si>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</si>
  <si>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</si>
  <si>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</si>
  <si>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</si>
  <si>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</si>
  <si>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</si>
  <si>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</si>
  <si>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</si>
  <si>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</si>
  <si>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</si>
  <si>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</si>
  <si>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</si>
  <si>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</si>
  <si>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</si>
  <si>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</si>
  <si>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</si>
  <si>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</si>
  <si>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</si>
  <si>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</si>
  <si>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</si>
  <si>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</si>
  <si>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</si>
  <si>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</si>
  <si>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</si>
  <si>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</si>
  <si>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</si>
  <si>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</si>
  <si>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</si>
  <si>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</si>
  <si>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</si>
  <si>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</si>
  <si>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</si>
  <si>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</si>
  <si>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</si>
  <si>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</si>
  <si>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</si>
  <si>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</si>
  <si>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</si>
  <si>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</si>
  <si>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</si>
  <si>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</si>
  <si>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</si>
  <si>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</si>
  <si>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</si>
  <si>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</si>
  <si>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</si>
  <si>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campionato OPEN</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</si>
  <si>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</si>
  <si>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</si>
  <si>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</si>
  <si>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</si>
  <si>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</si>
  <si>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</si>
  <si>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</si>
  <si>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</si>
  <si>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</si>
  <si>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</si>
  <si>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</si>
  <si>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</si>
  <si>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</si>
  <si>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</si>
  <si>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</si>
  <si>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</si>
  <si>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</si>
  <si>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</si>
  <si>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</si>
  <si>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</si>
  <si>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</si>
  <si>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</si>
  <si>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</si>
  <si>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</si>
  <si>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</si>
  <si>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</si>
  <si>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</si>
  <si>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</si>
  <si>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</si>
  <si>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</si>
  <si>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</si>
  <si>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</si>
  <si>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</si>
  <si>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</si>
  <si>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</si>
  <si>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</si>
  <si>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</si>
  <si>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</si>
  <si>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</si>
  <si>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</si>
  <si>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</si>
  <si>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</si>
  <si>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</si>
  <si>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</si>
  <si>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</si>
  <si>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</si>
  <si>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</si>
  <si>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</si>
  <si>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</si>
  <si>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</si>
  <si>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</si>
  <si>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</si>
  <si>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</si>
  <si>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</si>
  <si>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</si>
  <si>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</si>
  <si>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</si>
  <si>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</si>
  <si>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03/043</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</si>
  <si>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</si>
  <si>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</si>
  <si>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</si>
  <si>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</si>
  <si>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</si>
  <si>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</si>
  <si>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</si>
  <si>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</si>
  <si>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</si>
  <si>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</si>
  <si>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</si>
  <si>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</si>
  <si>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</si>
  <si>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</si>
  <si>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</si>
  <si>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</si>
  <si>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</si>
  <si>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</si>
  <si>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</si>
  <si>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</si>
  <si>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</si>
  <si>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</si>
  <si>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</si>
  <si>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</si>
  <si>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</si>
  <si>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</si>
  <si>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</si>
  <si>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</si>
  <si>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</si>
  <si>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</si>
  <si>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</si>
  <si>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</si>
  <si>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</si>
  <si>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</si>
  <si>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</si>
  <si>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</si>
  <si>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</si>
  <si>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</si>
  <si>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</si>
  <si>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</si>
  <si>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</si>
  <si>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</si>
  <si>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</si>
  <si>
    <t xml:space="preserve">Campolongo Maggiore </t>
  </si>
  <si>
    <t>Via Monteverdi</t>
  </si>
  <si>
    <t>Campolongo Maggiore</t>
  </si>
  <si>
    <t>via Colonello De Cristoforis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</si>
</sst>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87">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47"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14" fontId="113" fillId="0" borderId="154" xfId="0" applyNumberFormat="1"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4" fillId="0" borderId="154"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116" fillId="0" borderId="159" xfId="0" applyFont="1" applyBorder="1" applyAlignment="1">
      <alignment horizontal="center" vertical="center" wrapText="1"/>
    </xf>
    <xf numFmtId="0" fontId="116" fillId="0" borderId="163" xfId="0" applyFont="1" applyBorder="1" applyAlignment="1">
      <alignment horizontal="center" vertical="center" wrapText="1"/>
    </xf>
    <xf numFmtId="0" fontId="40" fillId="5" borderId="16" xfId="0" applyFont="1" applyFill="1" applyBorder="1" applyAlignment="1" applyProtection="1">
      <alignment horizontal="center" vertical="center"/>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1" fillId="2" borderId="91"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25" fillId="2" borderId="0" xfId="0" applyFont="1" applyFill="1" applyAlignment="1">
      <alignment horizontal="left" vertical="top"/>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26" fillId="5" borderId="27" xfId="0" applyFont="1" applyFill="1" applyBorder="1" applyAlignment="1" applyProtection="1">
      <alignment horizontal="left" indent="1"/>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168" fontId="0" fillId="2" borderId="0" xfId="0" applyNumberFormat="1" applyFill="1" applyAlignment="1" applyProtection="1">
      <alignment horizontal="center"/>
      <protection hidden="1"/>
    </xf>
    <xf numFmtId="0" fontId="83" fillId="2" borderId="0" xfId="0" applyFont="1" applyFill="1" applyAlignment="1" applyProtection="1">
      <alignment horizontal="center" vertical="top" wrapText="1"/>
      <protection hidden="1"/>
    </xf>
    <xf numFmtId="0" fontId="66" fillId="2" borderId="0" xfId="0" applyFont="1" applyFill="1" applyBorder="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81" fillId="2" borderId="0" xfId="0" applyFont="1" applyFill="1" applyAlignment="1" applyProtection="1">
      <alignment horizontal="left"/>
      <protection hidden="1"/>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1" fillId="0" borderId="152" xfId="0" applyFont="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zoomScale="106" zoomScaleNormal="106" workbookViewId="0">
      <selection activeCell="D14" sqref="D14:E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539" t="s">
        <v>91</v>
      </c>
      <c r="B1" s="539"/>
      <c r="C1" s="539"/>
      <c r="D1" s="539"/>
      <c r="E1" s="539"/>
      <c r="F1" s="539"/>
      <c r="G1" s="539"/>
      <c r="H1" s="539"/>
      <c r="I1" s="539"/>
      <c r="J1" s="391"/>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c r="BD1" s="533"/>
      <c r="BE1" s="534"/>
      <c r="BH1" s="10"/>
      <c r="BI1" s="10"/>
      <c r="BJ1" s="10"/>
      <c r="BK1" s="10"/>
      <c r="BL1" s="10"/>
      <c r="BM1" s="10"/>
      <c r="BN1" s="10"/>
      <c r="BO1" s="10"/>
      <c r="BP1" s="10"/>
      <c r="BQ1" s="10"/>
      <c r="BR1" s="10"/>
      <c r="BS1" s="10"/>
      <c r="BT1" s="10"/>
      <c r="BU1" s="10"/>
      <c r="BV1" s="10"/>
      <c r="BW1" s="10"/>
      <c r="BX1" s="10"/>
      <c r="BY1" s="10"/>
      <c r="BZ1" s="10"/>
      <c r="CA1" s="10"/>
      <c r="CB1" s="10"/>
      <c r="CD1" s="532"/>
      <c r="CE1" s="532"/>
      <c r="CF1" s="532"/>
      <c r="CG1" s="532"/>
    </row>
    <row r="2" spans="1:85" ht="17.25" customHeight="1">
      <c r="A2" s="539"/>
      <c r="B2" s="539"/>
      <c r="C2" s="539"/>
      <c r="D2" s="539"/>
      <c r="E2" s="539"/>
      <c r="F2" s="539"/>
      <c r="G2" s="539"/>
      <c r="H2" s="539"/>
      <c r="I2" s="539"/>
      <c r="J2" s="391"/>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416"/>
      <c r="AZ2" s="416"/>
      <c r="BA2" s="416"/>
      <c r="BB2" s="416"/>
      <c r="BC2" s="27"/>
      <c r="BD2" s="27"/>
      <c r="BE2" s="534"/>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532"/>
      <c r="CE2" s="532"/>
      <c r="CF2" s="532"/>
      <c r="CG2" s="532"/>
    </row>
    <row r="3" spans="1:85" ht="17.100000000000001" customHeight="1">
      <c r="A3" s="539"/>
      <c r="B3" s="539"/>
      <c r="C3" s="539"/>
      <c r="D3" s="539"/>
      <c r="E3" s="539"/>
      <c r="F3" s="539"/>
      <c r="G3" s="539"/>
      <c r="H3" s="539"/>
      <c r="I3" s="539"/>
      <c r="J3" s="391"/>
      <c r="K3" s="7"/>
      <c r="L3" s="16"/>
      <c r="M3" s="12"/>
      <c r="N3" s="12"/>
      <c r="O3" s="12"/>
      <c r="P3" s="12"/>
      <c r="Q3" s="12"/>
      <c r="R3" s="12"/>
      <c r="S3" s="12"/>
      <c r="T3" s="12"/>
      <c r="U3" s="12"/>
      <c r="V3" s="12"/>
      <c r="W3" s="12"/>
      <c r="X3" s="407"/>
      <c r="Y3" s="407"/>
      <c r="Z3" s="407"/>
      <c r="AA3" s="407"/>
      <c r="AB3" s="407"/>
      <c r="AC3" s="407"/>
      <c r="AD3" s="407"/>
      <c r="AE3" s="407"/>
      <c r="AF3" s="407"/>
      <c r="AG3" s="407"/>
      <c r="AH3" s="407"/>
      <c r="AI3" s="407"/>
      <c r="AJ3" s="407"/>
      <c r="AK3" s="407"/>
      <c r="AL3" s="407"/>
      <c r="AM3" s="253"/>
      <c r="AN3" s="253"/>
      <c r="AO3" s="252"/>
      <c r="AP3" s="252"/>
      <c r="AQ3" s="252"/>
      <c r="AR3" s="252"/>
      <c r="AS3" s="252"/>
      <c r="AT3" s="252"/>
      <c r="AU3" s="252"/>
      <c r="AV3" s="252"/>
      <c r="AW3" s="252"/>
      <c r="AX3" s="252"/>
      <c r="AY3" s="252"/>
      <c r="AZ3" s="252"/>
      <c r="BA3" s="252"/>
      <c r="BB3" s="252"/>
      <c r="BC3" s="38"/>
      <c r="BD3" s="38"/>
      <c r="BE3" s="534"/>
      <c r="BF3" s="54" t="e">
        <f>INDEX(#REF!,MATCH(AI16,#REF!,0))</f>
        <v>#REF!</v>
      </c>
      <c r="BG3" s="57" t="str">
        <f>IFERROR(UPPER(VLOOKUP(BF3,#REF!,2,0)),BJ3)</f>
        <v>NUMERO GARA INESISTENTE</v>
      </c>
      <c r="BI3" s="71">
        <v>2</v>
      </c>
      <c r="BJ3" s="38" t="s">
        <v>41</v>
      </c>
      <c r="BK3" s="29"/>
      <c r="BL3" s="29">
        <f>D14</f>
        <v>300</v>
      </c>
      <c r="BM3" s="36" t="b">
        <f>IFERROR(VLOOKUP(BL3,#REF!,1,0),FALSE)</f>
        <v>0</v>
      </c>
      <c r="BN3" s="39"/>
      <c r="BO3" s="39"/>
      <c r="BP3" s="39"/>
      <c r="BQ3" s="39"/>
      <c r="BR3" s="39"/>
      <c r="BS3" s="39"/>
      <c r="BT3" s="39"/>
      <c r="BU3" s="39"/>
      <c r="BV3" s="39"/>
      <c r="BW3" s="39"/>
      <c r="BX3" s="38"/>
      <c r="BY3" s="39"/>
      <c r="BZ3" s="39"/>
      <c r="CA3" s="39"/>
      <c r="CB3" s="39"/>
      <c r="CD3" s="532"/>
      <c r="CE3" s="532"/>
      <c r="CF3" s="532"/>
      <c r="CG3" s="532"/>
    </row>
    <row r="4" spans="1:85" ht="15.75" customHeight="1">
      <c r="A4" s="210"/>
      <c r="B4" s="245"/>
      <c r="C4" s="245"/>
      <c r="D4" s="245"/>
      <c r="E4" s="245"/>
      <c r="F4" s="245"/>
      <c r="G4" s="245"/>
      <c r="H4" s="245"/>
      <c r="I4" s="245"/>
      <c r="J4" s="391"/>
      <c r="K4" s="7"/>
      <c r="L4" s="17"/>
      <c r="M4" s="12"/>
      <c r="N4" s="12"/>
      <c r="O4" s="12"/>
      <c r="P4" s="12"/>
      <c r="Q4" s="12"/>
      <c r="R4" s="12"/>
      <c r="S4" s="12"/>
      <c r="T4" s="12"/>
      <c r="U4" s="12"/>
      <c r="V4" s="12"/>
      <c r="W4" s="12"/>
      <c r="X4" s="253"/>
      <c r="Y4" s="253"/>
      <c r="Z4" s="407"/>
      <c r="AA4" s="407"/>
      <c r="AB4" s="407"/>
      <c r="AC4" s="407"/>
      <c r="AD4" s="407"/>
      <c r="AE4" s="407"/>
      <c r="AF4" s="407"/>
      <c r="AG4" s="407"/>
      <c r="AH4" s="407"/>
      <c r="AI4" s="407"/>
      <c r="AJ4" s="407"/>
      <c r="AK4" s="407"/>
      <c r="AL4" s="253"/>
      <c r="AM4" s="253"/>
      <c r="AN4" s="253"/>
      <c r="AO4" s="252"/>
      <c r="AP4" s="252"/>
      <c r="AQ4" s="408"/>
      <c r="AR4" s="408"/>
      <c r="AS4" s="408"/>
      <c r="AT4" s="408"/>
      <c r="AU4" s="408"/>
      <c r="AV4" s="408"/>
      <c r="AW4" s="408"/>
      <c r="AX4" s="408"/>
      <c r="AY4" s="408"/>
      <c r="AZ4" s="408"/>
      <c r="BA4" s="408"/>
      <c r="BB4" s="408"/>
      <c r="BC4" s="38"/>
      <c r="BD4" s="38"/>
      <c r="BE4" s="534"/>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532"/>
      <c r="CE4" s="532"/>
      <c r="CF4" s="532"/>
      <c r="CG4" s="532"/>
    </row>
    <row r="5" spans="1:85" ht="17.100000000000001" customHeight="1">
      <c r="A5" s="51"/>
      <c r="B5" s="245"/>
      <c r="C5" s="245"/>
      <c r="D5" s="245"/>
      <c r="E5" s="245"/>
      <c r="F5" s="245"/>
      <c r="G5" s="377" t="str">
        <f>M16</f>
        <v>GINETTI</v>
      </c>
      <c r="H5" s="377" t="str">
        <f>AI16</f>
        <v>OFFICINA DEL VOLLEY</v>
      </c>
      <c r="I5" s="245"/>
      <c r="J5" s="391"/>
      <c r="K5" s="239"/>
      <c r="L5" s="18"/>
      <c r="M5" s="211"/>
      <c r="N5" s="111"/>
      <c r="O5" s="111"/>
      <c r="P5" s="111"/>
      <c r="Q5" s="111"/>
      <c r="R5" s="111"/>
      <c r="S5" s="111"/>
      <c r="T5" s="111"/>
      <c r="U5" s="299" t="s">
        <v>120</v>
      </c>
      <c r="V5" s="299"/>
      <c r="W5" s="299"/>
      <c r="X5" s="253"/>
      <c r="Y5" s="253"/>
      <c r="Z5" s="407"/>
      <c r="AA5" s="407"/>
      <c r="AB5" s="407"/>
      <c r="AC5" s="407"/>
      <c r="AD5" s="407"/>
      <c r="AE5" s="407"/>
      <c r="AF5" s="407"/>
      <c r="AG5" s="407"/>
      <c r="AH5" s="407"/>
      <c r="AI5" s="407"/>
      <c r="AJ5" s="407"/>
      <c r="AK5" s="253"/>
      <c r="AL5" s="253"/>
      <c r="AM5" s="253"/>
      <c r="AN5" s="253"/>
      <c r="AO5" s="252"/>
      <c r="AP5" s="252"/>
      <c r="AQ5" s="409"/>
      <c r="AR5" s="409"/>
      <c r="AS5" s="409"/>
      <c r="AT5" s="409"/>
      <c r="AU5" s="409"/>
      <c r="AV5" s="409"/>
      <c r="AW5" s="409"/>
      <c r="AX5" s="409"/>
      <c r="AY5" s="409"/>
      <c r="AZ5" s="409"/>
      <c r="BA5" s="409"/>
      <c r="BB5" s="409"/>
      <c r="BC5" s="38"/>
      <c r="BD5" s="38"/>
      <c r="BE5" s="534"/>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532"/>
      <c r="CE5" s="532"/>
      <c r="CF5" s="532"/>
      <c r="CG5" s="532"/>
    </row>
    <row r="6" spans="1:85" ht="8.25" customHeight="1">
      <c r="A6" s="51"/>
      <c r="B6" s="245"/>
      <c r="C6" s="245"/>
      <c r="D6" s="245"/>
      <c r="E6" s="245"/>
      <c r="F6" s="245"/>
      <c r="G6" s="245"/>
      <c r="H6" s="245"/>
      <c r="I6" s="245"/>
      <c r="J6" s="391"/>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534"/>
      <c r="BF6" s="54"/>
      <c r="BG6" s="57"/>
      <c r="BH6" s="30"/>
      <c r="BI6" s="80"/>
      <c r="BJ6" s="86"/>
      <c r="BK6" s="40"/>
      <c r="BL6" s="24"/>
      <c r="BM6" s="36"/>
      <c r="BN6" s="39"/>
      <c r="BO6" s="39"/>
      <c r="BP6" s="39"/>
      <c r="BQ6" s="39"/>
      <c r="BR6" s="39"/>
      <c r="BS6" s="39"/>
      <c r="BT6" s="39"/>
      <c r="BU6" s="39"/>
      <c r="BV6" s="39"/>
      <c r="BW6" s="39"/>
      <c r="BX6" s="38"/>
      <c r="BY6" s="39"/>
      <c r="BZ6" s="39"/>
      <c r="CA6" s="39"/>
      <c r="CB6" s="39"/>
      <c r="CD6" s="532"/>
      <c r="CE6" s="532"/>
      <c r="CF6" s="532"/>
      <c r="CG6" s="532"/>
    </row>
    <row r="7" spans="1:85" ht="17.100000000000001" customHeight="1">
      <c r="A7" s="51"/>
      <c r="B7" s="245"/>
      <c r="C7" s="245"/>
      <c r="D7" s="245"/>
      <c r="E7" s="245"/>
      <c r="F7" s="245"/>
      <c r="G7" s="245"/>
      <c r="H7" s="245"/>
      <c r="I7" s="245"/>
      <c r="J7" s="391"/>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534"/>
      <c r="BF7" s="54"/>
      <c r="BG7" s="57"/>
      <c r="BI7" s="80"/>
      <c r="BJ7" s="86"/>
      <c r="BK7" s="40"/>
      <c r="BL7" s="24"/>
      <c r="BM7" s="36"/>
      <c r="BN7" s="39"/>
      <c r="BO7" s="39"/>
      <c r="BP7" s="39"/>
      <c r="BQ7" s="39"/>
      <c r="BR7" s="39"/>
      <c r="BS7" s="39"/>
      <c r="BT7" s="39"/>
      <c r="BU7" s="39"/>
      <c r="BV7" s="39"/>
      <c r="BW7" s="39"/>
      <c r="BX7" s="38"/>
      <c r="BY7" s="39"/>
      <c r="BZ7" s="39"/>
      <c r="CA7" s="39"/>
      <c r="CB7" s="39"/>
      <c r="CD7" s="532"/>
      <c r="CE7" s="532"/>
      <c r="CF7" s="532"/>
      <c r="CG7" s="532"/>
    </row>
    <row r="8" spans="1:85" ht="22.5" customHeight="1">
      <c r="A8" s="51"/>
      <c r="B8" s="245"/>
      <c r="C8" s="245"/>
      <c r="D8" s="245"/>
      <c r="E8" s="245"/>
      <c r="F8" s="508" t="str">
        <f>IF(F16="","",IF(F16=AI16,"Sei la squadra ospitante, ricorda la stampa del SOCUISP",""))</f>
        <v/>
      </c>
      <c r="G8" s="508"/>
      <c r="H8" s="508"/>
      <c r="I8" s="508"/>
      <c r="J8" s="391"/>
      <c r="K8" s="239"/>
      <c r="L8" s="18"/>
      <c r="M8" s="238"/>
      <c r="N8" s="238"/>
      <c r="O8" s="238"/>
      <c r="P8" s="238"/>
      <c r="Q8" s="238"/>
      <c r="R8" s="238"/>
      <c r="S8" s="238"/>
      <c r="T8" s="238"/>
      <c r="U8" s="299"/>
      <c r="V8" s="299"/>
      <c r="W8" s="299"/>
      <c r="X8" s="299"/>
      <c r="Y8" s="516" t="s">
        <v>121</v>
      </c>
      <c r="Z8" s="517"/>
      <c r="AA8" s="517"/>
      <c r="AB8" s="517"/>
      <c r="AC8" s="517"/>
      <c r="AD8" s="517"/>
      <c r="AE8" s="517"/>
      <c r="AF8" s="517"/>
      <c r="AG8" s="517"/>
      <c r="AH8" s="517"/>
      <c r="AI8" s="517"/>
      <c r="AJ8" s="517"/>
      <c r="AK8" s="517"/>
      <c r="AL8" s="517"/>
      <c r="AM8" s="517"/>
      <c r="AN8" s="517"/>
      <c r="AO8" s="238"/>
      <c r="AP8" s="238"/>
      <c r="AQ8" s="238"/>
      <c r="AR8" s="238"/>
      <c r="AS8" s="238"/>
      <c r="AT8" s="238"/>
      <c r="AU8" s="238"/>
      <c r="AV8" s="238"/>
      <c r="AW8" s="525"/>
      <c r="AX8" s="525"/>
      <c r="AY8" s="525"/>
      <c r="AZ8" s="525"/>
      <c r="BA8" s="525"/>
      <c r="BB8" s="525"/>
      <c r="BC8" s="27"/>
      <c r="BD8" s="27"/>
      <c r="BE8" s="534"/>
      <c r="BI8" s="80"/>
      <c r="BJ8" s="86"/>
      <c r="BK8" s="40"/>
      <c r="BL8" s="24"/>
      <c r="BM8" s="36"/>
      <c r="BN8" s="39"/>
      <c r="BO8" s="39"/>
      <c r="BP8" s="39"/>
      <c r="BQ8" s="39"/>
      <c r="BR8" s="39"/>
      <c r="BS8" s="39"/>
      <c r="BT8" s="39"/>
      <c r="BU8" s="39"/>
      <c r="BV8" s="39"/>
      <c r="BW8" s="39"/>
      <c r="BX8" s="38"/>
      <c r="BY8" s="39"/>
      <c r="BZ8" s="39"/>
      <c r="CA8" s="39"/>
      <c r="CB8" s="39"/>
      <c r="CD8" s="532"/>
      <c r="CE8" s="532"/>
      <c r="CF8" s="532"/>
      <c r="CG8" s="532"/>
    </row>
    <row r="9" spans="1:85" ht="16.5" customHeight="1">
      <c r="A9" s="51"/>
      <c r="B9" s="245"/>
      <c r="C9" s="245"/>
      <c r="D9" s="245"/>
      <c r="E9" s="245"/>
      <c r="F9" s="508"/>
      <c r="G9" s="508"/>
      <c r="H9" s="508"/>
      <c r="I9" s="508"/>
      <c r="J9" s="391"/>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534"/>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532"/>
      <c r="CE9" s="532"/>
      <c r="CF9" s="532"/>
      <c r="CG9" s="532"/>
    </row>
    <row r="10" spans="1:85" ht="17.100000000000001" customHeight="1">
      <c r="A10" s="51"/>
      <c r="B10" s="245"/>
      <c r="C10" s="245"/>
      <c r="D10" s="245"/>
      <c r="E10" s="245"/>
      <c r="F10" s="508"/>
      <c r="G10" s="508"/>
      <c r="H10" s="508"/>
      <c r="I10" s="508"/>
      <c r="J10" s="391"/>
      <c r="K10" s="239"/>
      <c r="L10" s="19"/>
      <c r="M10" s="42" t="s">
        <v>18</v>
      </c>
      <c r="N10" s="12"/>
      <c r="O10" s="15"/>
      <c r="P10" s="15"/>
      <c r="Q10" s="12"/>
      <c r="R10" s="23"/>
      <c r="S10" s="23"/>
      <c r="T10" s="23"/>
      <c r="U10" s="23"/>
      <c r="V10" s="33"/>
      <c r="W10" s="23"/>
      <c r="X10" s="23"/>
      <c r="Y10" s="518" t="str">
        <f>F16</f>
        <v>GINETTI</v>
      </c>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41"/>
      <c r="BD10" s="41"/>
      <c r="BE10" s="534"/>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532"/>
      <c r="CE10" s="532"/>
      <c r="CF10" s="532"/>
      <c r="CG10" s="532"/>
    </row>
    <row r="11" spans="1:85" ht="17.100000000000001" customHeight="1">
      <c r="A11" s="51"/>
      <c r="B11" s="245"/>
      <c r="C11" s="245"/>
      <c r="D11" s="245"/>
      <c r="E11" s="245"/>
      <c r="F11" s="508"/>
      <c r="G11" s="508"/>
      <c r="H11" s="508"/>
      <c r="I11" s="508"/>
      <c r="J11" s="391"/>
      <c r="K11" s="239"/>
      <c r="L11" s="20"/>
      <c r="M11" s="42" t="s">
        <v>21</v>
      </c>
      <c r="N11" s="12"/>
      <c r="O11" s="12"/>
      <c r="P11" s="12"/>
      <c r="Q11" s="524">
        <f>D14</f>
        <v>300</v>
      </c>
      <c r="R11" s="524"/>
      <c r="S11" s="524"/>
      <c r="T11" s="524"/>
      <c r="U11" s="524"/>
      <c r="V11" s="524"/>
      <c r="W11" s="524"/>
      <c r="X11" s="524"/>
      <c r="Y11" s="524"/>
      <c r="Z11" s="524"/>
      <c r="AA11" s="524"/>
      <c r="AB11" s="524"/>
      <c r="AC11" s="524"/>
      <c r="AD11" s="28"/>
      <c r="AE11" s="28"/>
      <c r="AF11" s="28"/>
      <c r="AG11" s="509" t="s">
        <v>20</v>
      </c>
      <c r="AH11" s="509"/>
      <c r="AI11" s="509"/>
      <c r="AJ11" s="509"/>
      <c r="AK11" s="509"/>
      <c r="AL11" s="509"/>
      <c r="AM11" s="520" t="str">
        <f>IF(D14&lt;115,"Serie A1",IF(D14&lt;187,"Campionato Open",IF(D14&lt;370,"Serie A2","NR Gara Inesistente")))</f>
        <v>Serie A2</v>
      </c>
      <c r="AN11" s="520"/>
      <c r="AO11" s="520"/>
      <c r="AP11" s="520"/>
      <c r="AQ11" s="520"/>
      <c r="AR11" s="520"/>
      <c r="AS11" s="520"/>
      <c r="AT11" s="520"/>
      <c r="AU11" s="520"/>
      <c r="AV11" s="520"/>
      <c r="AW11" s="520"/>
      <c r="AX11" s="520"/>
      <c r="AY11" s="520"/>
      <c r="AZ11" s="520"/>
      <c r="BA11" s="520"/>
      <c r="BB11" s="520"/>
      <c r="BC11" s="27"/>
      <c r="BD11" s="27"/>
      <c r="BE11" s="534"/>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532"/>
      <c r="CE11" s="532"/>
      <c r="CF11" s="532"/>
      <c r="CG11" s="532"/>
    </row>
    <row r="12" spans="1:85" ht="17.100000000000001" customHeight="1">
      <c r="A12" s="51"/>
      <c r="B12" s="245"/>
      <c r="C12" s="245"/>
      <c r="D12" s="245"/>
      <c r="E12" s="245"/>
      <c r="F12" s="245"/>
      <c r="G12" s="245"/>
      <c r="H12" s="245"/>
      <c r="I12" s="245"/>
      <c r="J12" s="391"/>
      <c r="K12" s="239"/>
      <c r="L12" s="20"/>
      <c r="M12" s="42" t="s">
        <v>1</v>
      </c>
      <c r="N12" s="12"/>
      <c r="O12" s="12"/>
      <c r="P12" s="12"/>
      <c r="Q12" s="519">
        <f>IFERROR(VLOOKUP(D14,Calendario!C:K,2,FALSE), "NR gara inesistente")</f>
        <v>46087</v>
      </c>
      <c r="R12" s="519"/>
      <c r="S12" s="519"/>
      <c r="T12" s="519"/>
      <c r="U12" s="519"/>
      <c r="V12" s="519"/>
      <c r="W12" s="42"/>
      <c r="X12" s="60" t="s">
        <v>2</v>
      </c>
      <c r="Y12" s="523" t="str">
        <f>IFERROR(VLOOKUP(D14,Calendario!C:K,3,FALSE), "NR gara inesistente")</f>
        <v>21.45</v>
      </c>
      <c r="Z12" s="523"/>
      <c r="AA12" s="523"/>
      <c r="AB12" s="523"/>
      <c r="AC12" s="523"/>
      <c r="AD12" s="33"/>
      <c r="AE12" s="33"/>
      <c r="AF12" s="33"/>
      <c r="AG12" s="510" t="s">
        <v>19</v>
      </c>
      <c r="AH12" s="510"/>
      <c r="AI12" s="510"/>
      <c r="AJ12" s="510"/>
      <c r="AK12" s="510"/>
      <c r="AL12" s="510"/>
      <c r="AM12" s="513"/>
      <c r="AN12" s="513"/>
      <c r="AO12" s="513"/>
      <c r="AP12" s="513"/>
      <c r="AQ12" s="513"/>
      <c r="AR12" s="513"/>
      <c r="AS12" s="513"/>
      <c r="AT12" s="513"/>
      <c r="AU12" s="513"/>
      <c r="AV12" s="513"/>
      <c r="AW12" s="513"/>
      <c r="AX12" s="513"/>
      <c r="AY12" s="513"/>
      <c r="AZ12" s="513"/>
      <c r="BA12" s="513"/>
      <c r="BB12" s="513"/>
      <c r="BC12" s="28"/>
      <c r="BD12" s="28"/>
      <c r="BE12" s="534"/>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532"/>
      <c r="CE12" s="532"/>
      <c r="CF12" s="532"/>
      <c r="CG12" s="532"/>
    </row>
    <row r="13" spans="1:85" ht="17.100000000000001" customHeight="1">
      <c r="A13" s="51"/>
      <c r="B13" s="245"/>
      <c r="C13" s="245"/>
      <c r="D13" s="245"/>
      <c r="E13" s="245"/>
      <c r="F13" s="245"/>
      <c r="G13" s="245"/>
      <c r="H13" s="245"/>
      <c r="I13" s="245"/>
      <c r="J13" s="391"/>
      <c r="K13" s="239"/>
      <c r="L13" s="20"/>
      <c r="M13" s="500" t="s">
        <v>13</v>
      </c>
      <c r="N13" s="500"/>
      <c r="O13" s="500"/>
      <c r="P13" s="500"/>
      <c r="Q13" s="511" t="str">
        <f>IFERROR((VLOOKUP(D14,Calendario!C:H,6,FALSE)), "NR Gara inesistente")</f>
        <v>Palazzetto via C.Monteverdi</v>
      </c>
      <c r="R13" s="511"/>
      <c r="S13" s="511"/>
      <c r="T13" s="511"/>
      <c r="U13" s="511"/>
      <c r="V13" s="511"/>
      <c r="W13" s="511"/>
      <c r="X13" s="511"/>
      <c r="Y13" s="511"/>
      <c r="Z13" s="511"/>
      <c r="AA13" s="511"/>
      <c r="AB13" s="511"/>
      <c r="AC13" s="511"/>
      <c r="AD13" s="511"/>
      <c r="AE13" s="511"/>
      <c r="AF13" s="511"/>
      <c r="AG13" s="500" t="s">
        <v>3</v>
      </c>
      <c r="AH13" s="500"/>
      <c r="AI13" s="500"/>
      <c r="AJ13" s="500"/>
      <c r="AK13" s="514" t="str">
        <f>IFERROR((VLOOKUP(D14,Calendario!C:K,7,FALSE))&amp;", "&amp;(VLOOKUP(D14,Calendario!C:K,8,FALSE))&amp;", "&amp;(VLOOKUP(D14,Calendario!C:K,9,FALSE)), "NR Gara inesistente")</f>
        <v>Campolongo Maggiore , VE, Via Monteverdi</v>
      </c>
      <c r="AL13" s="514"/>
      <c r="AM13" s="514"/>
      <c r="AN13" s="514"/>
      <c r="AO13" s="514"/>
      <c r="AP13" s="514"/>
      <c r="AQ13" s="514"/>
      <c r="AR13" s="514"/>
      <c r="AS13" s="514"/>
      <c r="AT13" s="514"/>
      <c r="AU13" s="514"/>
      <c r="AV13" s="514"/>
      <c r="AW13" s="514"/>
      <c r="AX13" s="514"/>
      <c r="AY13" s="514"/>
      <c r="AZ13" s="514"/>
      <c r="BA13" s="514"/>
      <c r="BB13" s="514"/>
      <c r="BC13" s="28"/>
      <c r="BD13" s="28"/>
      <c r="BE13" s="534"/>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532"/>
      <c r="CE13" s="532"/>
      <c r="CF13" s="532"/>
      <c r="CG13" s="532"/>
    </row>
    <row r="14" spans="1:85" ht="23.25" customHeight="1" thickBot="1">
      <c r="A14" s="51"/>
      <c r="B14" s="496" t="s">
        <v>23</v>
      </c>
      <c r="C14" s="497"/>
      <c r="D14" s="498">
        <v>300</v>
      </c>
      <c r="E14" s="499"/>
      <c r="F14" s="503"/>
      <c r="G14" s="503"/>
      <c r="H14" s="503"/>
      <c r="I14" s="503"/>
      <c r="J14" s="391"/>
      <c r="K14" s="239"/>
      <c r="L14" s="12"/>
      <c r="M14" s="501"/>
      <c r="N14" s="501"/>
      <c r="O14" s="501"/>
      <c r="P14" s="501"/>
      <c r="Q14" s="512"/>
      <c r="R14" s="512"/>
      <c r="S14" s="512"/>
      <c r="T14" s="512"/>
      <c r="U14" s="512"/>
      <c r="V14" s="512"/>
      <c r="W14" s="512"/>
      <c r="X14" s="512"/>
      <c r="Y14" s="512"/>
      <c r="Z14" s="512"/>
      <c r="AA14" s="512"/>
      <c r="AB14" s="512"/>
      <c r="AC14" s="512"/>
      <c r="AD14" s="512"/>
      <c r="AE14" s="512"/>
      <c r="AF14" s="512"/>
      <c r="AG14" s="500"/>
      <c r="AH14" s="500"/>
      <c r="AI14" s="500"/>
      <c r="AJ14" s="500"/>
      <c r="AK14" s="515"/>
      <c r="AL14" s="515"/>
      <c r="AM14" s="515"/>
      <c r="AN14" s="515"/>
      <c r="AO14" s="515"/>
      <c r="AP14" s="515"/>
      <c r="AQ14" s="515"/>
      <c r="AR14" s="515"/>
      <c r="AS14" s="515"/>
      <c r="AT14" s="515"/>
      <c r="AU14" s="515"/>
      <c r="AV14" s="515"/>
      <c r="AW14" s="515"/>
      <c r="AX14" s="515"/>
      <c r="AY14" s="515"/>
      <c r="AZ14" s="515"/>
      <c r="BA14" s="515"/>
      <c r="BB14" s="515"/>
      <c r="BC14" s="28"/>
      <c r="BD14" s="28"/>
      <c r="BE14" s="534"/>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532"/>
      <c r="CE14" s="532"/>
      <c r="CF14" s="532"/>
      <c r="CG14" s="532"/>
    </row>
    <row r="15" spans="1:85" ht="17.100000000000001" customHeight="1" thickBot="1">
      <c r="A15" s="51"/>
      <c r="B15" s="51"/>
      <c r="C15" s="52"/>
      <c r="D15" s="52"/>
      <c r="E15" s="52"/>
      <c r="F15" s="316"/>
      <c r="G15" s="316"/>
      <c r="H15" s="316"/>
      <c r="I15" s="316"/>
      <c r="J15" s="391"/>
      <c r="K15" s="7"/>
      <c r="L15" s="21"/>
      <c r="M15" s="521" t="s">
        <v>11</v>
      </c>
      <c r="N15" s="522"/>
      <c r="O15" s="522"/>
      <c r="P15" s="522"/>
      <c r="Q15" s="522"/>
      <c r="R15" s="522"/>
      <c r="S15" s="522"/>
      <c r="T15" s="522"/>
      <c r="U15" s="522"/>
      <c r="V15" s="522"/>
      <c r="W15" s="522"/>
      <c r="X15" s="522"/>
      <c r="Y15" s="522"/>
      <c r="Z15" s="522"/>
      <c r="AA15" s="522"/>
      <c r="AB15" s="522"/>
      <c r="AC15" s="522"/>
      <c r="AD15" s="522"/>
      <c r="AE15" s="522"/>
      <c r="AF15" s="522"/>
      <c r="AG15" s="21"/>
      <c r="AH15" s="28"/>
      <c r="AI15" s="545" t="s">
        <v>12</v>
      </c>
      <c r="AJ15" s="545"/>
      <c r="AK15" s="545"/>
      <c r="AL15" s="545"/>
      <c r="AM15" s="545"/>
      <c r="AN15" s="545"/>
      <c r="AO15" s="545"/>
      <c r="AP15" s="545"/>
      <c r="AQ15" s="545"/>
      <c r="AR15" s="545"/>
      <c r="AS15" s="545"/>
      <c r="AT15" s="545"/>
      <c r="AU15" s="545"/>
      <c r="AV15" s="545"/>
      <c r="AW15" s="545"/>
      <c r="AX15" s="545"/>
      <c r="AY15" s="545"/>
      <c r="AZ15" s="545"/>
      <c r="BA15" s="545"/>
      <c r="BB15" s="546"/>
      <c r="BC15" s="28"/>
      <c r="BD15" s="28"/>
      <c r="BE15" s="534"/>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532"/>
      <c r="CE15" s="532"/>
      <c r="CF15" s="532"/>
      <c r="CG15" s="532"/>
    </row>
    <row r="16" spans="1:85" ht="17.100000000000001" customHeight="1" thickBot="1">
      <c r="A16" s="51"/>
      <c r="B16" s="502" t="s">
        <v>25</v>
      </c>
      <c r="C16" s="502"/>
      <c r="D16" s="502"/>
      <c r="E16" s="502"/>
      <c r="F16" s="504" t="s">
        <v>131</v>
      </c>
      <c r="G16" s="504"/>
      <c r="H16" s="504"/>
      <c r="I16" s="505"/>
      <c r="J16" s="391"/>
      <c r="K16" s="7"/>
      <c r="L16" s="21"/>
      <c r="M16" s="506" t="str">
        <f>IFERROR(VLOOKUP(D14,Calendario!C:K,4,FALSE), "NR gara inesistente")</f>
        <v>GINETTI</v>
      </c>
      <c r="N16" s="507"/>
      <c r="O16" s="507"/>
      <c r="P16" s="507"/>
      <c r="Q16" s="507"/>
      <c r="R16" s="507"/>
      <c r="S16" s="507"/>
      <c r="T16" s="507"/>
      <c r="U16" s="507"/>
      <c r="V16" s="507"/>
      <c r="W16" s="507"/>
      <c r="X16" s="507"/>
      <c r="Y16" s="507"/>
      <c r="Z16" s="507"/>
      <c r="AA16" s="507"/>
      <c r="AB16" s="507"/>
      <c r="AC16" s="507"/>
      <c r="AD16" s="507"/>
      <c r="AE16" s="507"/>
      <c r="AF16" s="507"/>
      <c r="AG16" s="527" t="s">
        <v>22</v>
      </c>
      <c r="AH16" s="527"/>
      <c r="AI16" s="528" t="str">
        <f>IFERROR(VLOOKUP(D14,Calendario!C:K,5,FALSE), "NR gara inesistente")</f>
        <v>OFFICINA DEL VOLLEY</v>
      </c>
      <c r="AJ16" s="528"/>
      <c r="AK16" s="528"/>
      <c r="AL16" s="528"/>
      <c r="AM16" s="528"/>
      <c r="AN16" s="528"/>
      <c r="AO16" s="528"/>
      <c r="AP16" s="528"/>
      <c r="AQ16" s="528"/>
      <c r="AR16" s="528"/>
      <c r="AS16" s="528"/>
      <c r="AT16" s="528"/>
      <c r="AU16" s="528"/>
      <c r="AV16" s="528"/>
      <c r="AW16" s="528"/>
      <c r="AX16" s="528"/>
      <c r="AY16" s="528"/>
      <c r="AZ16" s="528"/>
      <c r="BA16" s="528"/>
      <c r="BB16" s="529"/>
      <c r="BC16" s="28"/>
      <c r="BD16" s="28"/>
      <c r="BE16" s="534"/>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532"/>
      <c r="CE16" s="532"/>
      <c r="CF16" s="532"/>
      <c r="CG16" s="532"/>
    </row>
    <row r="17" spans="1:85" ht="17.100000000000001" customHeight="1" thickBot="1">
      <c r="A17" s="51"/>
      <c r="B17" s="246" t="e">
        <f>VLOOKUP(F16,#REF!,2,0)</f>
        <v>#REF!</v>
      </c>
      <c r="C17" s="52"/>
      <c r="D17" s="52"/>
      <c r="E17" s="52"/>
      <c r="F17" s="52"/>
      <c r="G17" s="52"/>
      <c r="H17" s="52"/>
      <c r="I17" s="52"/>
      <c r="J17" s="391"/>
      <c r="K17" s="7"/>
      <c r="L17" s="12"/>
      <c r="M17" s="526" t="s">
        <v>8</v>
      </c>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28"/>
      <c r="BD17" s="28"/>
      <c r="BE17" s="534"/>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532"/>
      <c r="CE17" s="532"/>
      <c r="CF17" s="532"/>
      <c r="CG17" s="532"/>
    </row>
    <row r="18" spans="1:85" ht="17.100000000000001" customHeight="1" thickBot="1">
      <c r="A18" s="51"/>
      <c r="B18" s="61"/>
      <c r="C18" s="62" t="s">
        <v>24</v>
      </c>
      <c r="D18" s="63" t="s">
        <v>31</v>
      </c>
      <c r="E18" s="255" t="s">
        <v>32</v>
      </c>
      <c r="F18" s="255" t="s">
        <v>4</v>
      </c>
      <c r="G18" s="255" t="s">
        <v>39</v>
      </c>
      <c r="H18" s="255" t="s">
        <v>26</v>
      </c>
      <c r="I18" s="255" t="s">
        <v>119</v>
      </c>
      <c r="J18" s="391"/>
      <c r="K18" s="7">
        <v>101</v>
      </c>
      <c r="L18" s="1"/>
      <c r="M18" s="540" t="s">
        <v>30</v>
      </c>
      <c r="N18" s="541"/>
      <c r="O18" s="541"/>
      <c r="P18" s="541"/>
      <c r="Q18" s="543" t="s">
        <v>29</v>
      </c>
      <c r="R18" s="543"/>
      <c r="S18" s="543"/>
      <c r="T18" s="543"/>
      <c r="U18" s="543"/>
      <c r="V18" s="543"/>
      <c r="W18" s="543"/>
      <c r="X18" s="543"/>
      <c r="Y18" s="543"/>
      <c r="Z18" s="543"/>
      <c r="AA18" s="543"/>
      <c r="AB18" s="543"/>
      <c r="AC18" s="543"/>
      <c r="AD18" s="543"/>
      <c r="AE18" s="543"/>
      <c r="AF18" s="543"/>
      <c r="AG18" s="543"/>
      <c r="AH18" s="543"/>
      <c r="AI18" s="543"/>
      <c r="AJ18" s="543"/>
      <c r="AK18" s="543"/>
      <c r="AL18" s="543"/>
      <c r="AM18" s="542" t="s">
        <v>26</v>
      </c>
      <c r="AN18" s="542"/>
      <c r="AO18" s="542"/>
      <c r="AP18" s="542"/>
      <c r="AQ18" s="542"/>
      <c r="AR18" s="542"/>
      <c r="AS18" s="542"/>
      <c r="AT18" s="542"/>
      <c r="AU18" s="542" t="s">
        <v>119</v>
      </c>
      <c r="AV18" s="542"/>
      <c r="AW18" s="542"/>
      <c r="AX18" s="542"/>
      <c r="AY18" s="542"/>
      <c r="AZ18" s="542"/>
      <c r="BA18" s="542"/>
      <c r="BB18" s="544"/>
      <c r="BC18" s="28"/>
      <c r="BD18" s="28"/>
      <c r="BE18" s="534"/>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532"/>
      <c r="CE18" s="532"/>
      <c r="CF18" s="532"/>
      <c r="CG18" s="532"/>
    </row>
    <row r="19" spans="1:85" ht="17.100000000000001" customHeight="1">
      <c r="A19" s="51"/>
      <c r="B19" s="292"/>
      <c r="C19" s="291"/>
      <c r="D19" s="271"/>
      <c r="E19" s="68"/>
      <c r="F19" s="65"/>
      <c r="G19" s="64"/>
      <c r="H19" s="301"/>
      <c r="I19" s="254"/>
      <c r="J19" s="391"/>
      <c r="K19" s="7">
        <f t="shared" ref="K19:K41" si="18">K18+1</f>
        <v>102</v>
      </c>
      <c r="L19" s="1"/>
      <c r="M19" s="535" t="str">
        <f t="shared" ref="M19:M38" si="19">IF(BX18="","",IF(BX18&gt;100,"",BX18))</f>
        <v/>
      </c>
      <c r="N19" s="536"/>
      <c r="O19" s="537" t="str">
        <f t="shared" ref="O19:O38" si="20">IF(IF(BX18="","",VLOOKUP(BX18,$BP$18:$BS$37,4,0))=0,"",IF(BX18="","",VLOOKUP(BX18,$BP$18:$BS$37,4,0)))</f>
        <v/>
      </c>
      <c r="P19" s="538"/>
      <c r="Q19" s="427" t="str">
        <f t="shared" ref="Q19:Q38" si="21">IF($BX18="","",UPPER(VLOOKUP($BX18,$BP$18:$BU$43,2,0)))&amp;" "&amp;IF($BX18="","",UPPER(VLOOKUP($BX18,$BP$18:$BU$43,3,0)))</f>
        <v xml:space="preserve"> </v>
      </c>
      <c r="R19" s="428"/>
      <c r="S19" s="428"/>
      <c r="T19" s="428"/>
      <c r="U19" s="428"/>
      <c r="V19" s="428"/>
      <c r="W19" s="428"/>
      <c r="X19" s="428"/>
      <c r="Y19" s="428"/>
      <c r="Z19" s="428"/>
      <c r="AA19" s="428"/>
      <c r="AB19" s="428"/>
      <c r="AC19" s="428"/>
      <c r="AD19" s="428"/>
      <c r="AE19" s="428"/>
      <c r="AF19" s="428"/>
      <c r="AG19" s="428"/>
      <c r="AH19" s="428"/>
      <c r="AI19" s="428"/>
      <c r="AJ19" s="428"/>
      <c r="AK19" s="428"/>
      <c r="AL19" s="429"/>
      <c r="AM19" s="425" t="str">
        <f t="shared" ref="AM19:AM38" si="22">IF($BX18="","",VLOOKUP($BX18,$BP$18:$BU$43,5,0)&amp;" "&amp;VLOOKUP($BX18,$BP$18:$BU$43,6,0))</f>
        <v/>
      </c>
      <c r="AN19" s="426"/>
      <c r="AO19" s="426"/>
      <c r="AP19" s="426"/>
      <c r="AQ19" s="426"/>
      <c r="AR19" s="426"/>
      <c r="AS19" s="426"/>
      <c r="AT19" s="426"/>
      <c r="AU19" s="422" t="str">
        <f t="shared" ref="AU19:AU38" si="23">IF($BX18="","",UPPER(VLOOKUP($BX18,$BP$18:$BV$43,7,0)))</f>
        <v/>
      </c>
      <c r="AV19" s="423"/>
      <c r="AW19" s="423"/>
      <c r="AX19" s="423"/>
      <c r="AY19" s="423"/>
      <c r="AZ19" s="423"/>
      <c r="BA19" s="423"/>
      <c r="BB19" s="424"/>
      <c r="BC19" s="28"/>
      <c r="BD19" s="28"/>
      <c r="BE19" s="534"/>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532"/>
      <c r="CE19" s="532"/>
      <c r="CF19" s="532"/>
      <c r="CG19" s="532"/>
    </row>
    <row r="20" spans="1:85" ht="17.100000000000001" customHeight="1">
      <c r="A20" s="51"/>
      <c r="B20" s="288"/>
      <c r="C20" s="287"/>
      <c r="D20" s="271"/>
      <c r="E20" s="69"/>
      <c r="F20" s="66"/>
      <c r="G20" s="290"/>
      <c r="H20" s="300"/>
      <c r="I20" s="289"/>
      <c r="J20" s="391"/>
      <c r="K20" s="7">
        <f t="shared" si="18"/>
        <v>103</v>
      </c>
      <c r="L20" s="1"/>
      <c r="M20" s="451" t="str">
        <f t="shared" si="19"/>
        <v/>
      </c>
      <c r="N20" s="452"/>
      <c r="O20" s="442" t="str">
        <f t="shared" si="20"/>
        <v/>
      </c>
      <c r="P20" s="443"/>
      <c r="Q20" s="430" t="str">
        <f t="shared" si="21"/>
        <v xml:space="preserve"> </v>
      </c>
      <c r="R20" s="431"/>
      <c r="S20" s="431"/>
      <c r="T20" s="431"/>
      <c r="U20" s="431"/>
      <c r="V20" s="431"/>
      <c r="W20" s="431"/>
      <c r="X20" s="431"/>
      <c r="Y20" s="431"/>
      <c r="Z20" s="431"/>
      <c r="AA20" s="431"/>
      <c r="AB20" s="431"/>
      <c r="AC20" s="431"/>
      <c r="AD20" s="431"/>
      <c r="AE20" s="431"/>
      <c r="AF20" s="431"/>
      <c r="AG20" s="431"/>
      <c r="AH20" s="431"/>
      <c r="AI20" s="431"/>
      <c r="AJ20" s="431"/>
      <c r="AK20" s="431"/>
      <c r="AL20" s="432"/>
      <c r="AM20" s="420" t="str">
        <f t="shared" si="22"/>
        <v/>
      </c>
      <c r="AN20" s="421"/>
      <c r="AO20" s="421"/>
      <c r="AP20" s="421"/>
      <c r="AQ20" s="421"/>
      <c r="AR20" s="421"/>
      <c r="AS20" s="421"/>
      <c r="AT20" s="421"/>
      <c r="AU20" s="410" t="str">
        <f t="shared" si="23"/>
        <v/>
      </c>
      <c r="AV20" s="411"/>
      <c r="AW20" s="411"/>
      <c r="AX20" s="411"/>
      <c r="AY20" s="411"/>
      <c r="AZ20" s="411"/>
      <c r="BA20" s="411"/>
      <c r="BB20" s="412"/>
      <c r="BC20" s="28"/>
      <c r="BD20" s="28"/>
      <c r="BE20" s="534"/>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532"/>
      <c r="CE20" s="532"/>
      <c r="CF20" s="532"/>
      <c r="CG20" s="532"/>
    </row>
    <row r="21" spans="1:85" ht="17.100000000000001" customHeight="1">
      <c r="A21" s="51"/>
      <c r="B21" s="288"/>
      <c r="C21" s="287"/>
      <c r="D21" s="271"/>
      <c r="E21" s="69"/>
      <c r="F21" s="66"/>
      <c r="G21" s="290"/>
      <c r="H21" s="300"/>
      <c r="I21" s="289"/>
      <c r="J21" s="391"/>
      <c r="K21" s="7">
        <f t="shared" si="18"/>
        <v>104</v>
      </c>
      <c r="L21" s="1"/>
      <c r="M21" s="451" t="str">
        <f t="shared" si="19"/>
        <v/>
      </c>
      <c r="N21" s="452"/>
      <c r="O21" s="442" t="str">
        <f t="shared" si="20"/>
        <v/>
      </c>
      <c r="P21" s="443"/>
      <c r="Q21" s="430" t="str">
        <f t="shared" si="21"/>
        <v xml:space="preserve"> </v>
      </c>
      <c r="R21" s="431"/>
      <c r="S21" s="431"/>
      <c r="T21" s="431"/>
      <c r="U21" s="431"/>
      <c r="V21" s="431"/>
      <c r="W21" s="431"/>
      <c r="X21" s="431"/>
      <c r="Y21" s="431"/>
      <c r="Z21" s="431"/>
      <c r="AA21" s="431"/>
      <c r="AB21" s="431"/>
      <c r="AC21" s="431"/>
      <c r="AD21" s="431"/>
      <c r="AE21" s="431"/>
      <c r="AF21" s="431"/>
      <c r="AG21" s="431"/>
      <c r="AH21" s="431"/>
      <c r="AI21" s="431"/>
      <c r="AJ21" s="431"/>
      <c r="AK21" s="431"/>
      <c r="AL21" s="432"/>
      <c r="AM21" s="420" t="str">
        <f t="shared" si="22"/>
        <v/>
      </c>
      <c r="AN21" s="421"/>
      <c r="AO21" s="421"/>
      <c r="AP21" s="421"/>
      <c r="AQ21" s="421"/>
      <c r="AR21" s="421"/>
      <c r="AS21" s="421"/>
      <c r="AT21" s="421"/>
      <c r="AU21" s="410" t="str">
        <f t="shared" si="23"/>
        <v/>
      </c>
      <c r="AV21" s="411"/>
      <c r="AW21" s="411"/>
      <c r="AX21" s="411"/>
      <c r="AY21" s="411"/>
      <c r="AZ21" s="411"/>
      <c r="BA21" s="411"/>
      <c r="BB21" s="412"/>
      <c r="BC21" s="28"/>
      <c r="BD21" s="28"/>
      <c r="BE21" s="534"/>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532"/>
      <c r="CE21" s="532"/>
      <c r="CF21" s="532"/>
      <c r="CG21" s="532"/>
    </row>
    <row r="22" spans="1:85" ht="17.100000000000001" customHeight="1">
      <c r="A22" s="51"/>
      <c r="B22" s="288"/>
      <c r="C22" s="287"/>
      <c r="D22" s="271"/>
      <c r="E22" s="69"/>
      <c r="F22" s="66"/>
      <c r="G22" s="290"/>
      <c r="H22" s="300"/>
      <c r="I22" s="289"/>
      <c r="J22" s="391"/>
      <c r="K22" s="7">
        <f t="shared" si="18"/>
        <v>105</v>
      </c>
      <c r="L22" s="1"/>
      <c r="M22" s="451" t="str">
        <f t="shared" si="19"/>
        <v/>
      </c>
      <c r="N22" s="452"/>
      <c r="O22" s="442" t="str">
        <f t="shared" si="20"/>
        <v/>
      </c>
      <c r="P22" s="443"/>
      <c r="Q22" s="430" t="str">
        <f t="shared" si="21"/>
        <v xml:space="preserve"> </v>
      </c>
      <c r="R22" s="431"/>
      <c r="S22" s="431"/>
      <c r="T22" s="431"/>
      <c r="U22" s="431"/>
      <c r="V22" s="431"/>
      <c r="W22" s="431"/>
      <c r="X22" s="431"/>
      <c r="Y22" s="431"/>
      <c r="Z22" s="431"/>
      <c r="AA22" s="431"/>
      <c r="AB22" s="431"/>
      <c r="AC22" s="431"/>
      <c r="AD22" s="431"/>
      <c r="AE22" s="431"/>
      <c r="AF22" s="431"/>
      <c r="AG22" s="431"/>
      <c r="AH22" s="431"/>
      <c r="AI22" s="431"/>
      <c r="AJ22" s="431"/>
      <c r="AK22" s="431"/>
      <c r="AL22" s="432"/>
      <c r="AM22" s="420" t="str">
        <f t="shared" si="22"/>
        <v/>
      </c>
      <c r="AN22" s="421"/>
      <c r="AO22" s="421"/>
      <c r="AP22" s="421"/>
      <c r="AQ22" s="421"/>
      <c r="AR22" s="421"/>
      <c r="AS22" s="421"/>
      <c r="AT22" s="421"/>
      <c r="AU22" s="410" t="str">
        <f t="shared" si="23"/>
        <v/>
      </c>
      <c r="AV22" s="411"/>
      <c r="AW22" s="411"/>
      <c r="AX22" s="411"/>
      <c r="AY22" s="411"/>
      <c r="AZ22" s="411"/>
      <c r="BA22" s="411"/>
      <c r="BB22" s="412"/>
      <c r="BC22" s="28"/>
      <c r="BD22" s="28"/>
      <c r="BE22" s="534"/>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532"/>
      <c r="CE22" s="532"/>
      <c r="CF22" s="532"/>
      <c r="CG22" s="532"/>
    </row>
    <row r="23" spans="1:85" ht="17.100000000000001" customHeight="1">
      <c r="A23" s="51"/>
      <c r="B23" s="288"/>
      <c r="C23" s="287"/>
      <c r="D23" s="271"/>
      <c r="E23" s="69"/>
      <c r="F23" s="66"/>
      <c r="G23" s="290"/>
      <c r="H23" s="300"/>
      <c r="I23" s="289"/>
      <c r="J23" s="391"/>
      <c r="K23" s="7">
        <f t="shared" si="18"/>
        <v>106</v>
      </c>
      <c r="L23" s="1"/>
      <c r="M23" s="451" t="str">
        <f t="shared" si="19"/>
        <v/>
      </c>
      <c r="N23" s="452"/>
      <c r="O23" s="442" t="str">
        <f t="shared" si="20"/>
        <v/>
      </c>
      <c r="P23" s="443"/>
      <c r="Q23" s="430" t="str">
        <f t="shared" si="21"/>
        <v xml:space="preserve"> </v>
      </c>
      <c r="R23" s="431"/>
      <c r="S23" s="431"/>
      <c r="T23" s="431"/>
      <c r="U23" s="431"/>
      <c r="V23" s="431"/>
      <c r="W23" s="431"/>
      <c r="X23" s="431"/>
      <c r="Y23" s="431"/>
      <c r="Z23" s="431"/>
      <c r="AA23" s="431"/>
      <c r="AB23" s="431"/>
      <c r="AC23" s="431"/>
      <c r="AD23" s="431"/>
      <c r="AE23" s="431"/>
      <c r="AF23" s="431"/>
      <c r="AG23" s="431"/>
      <c r="AH23" s="431"/>
      <c r="AI23" s="431"/>
      <c r="AJ23" s="431"/>
      <c r="AK23" s="431"/>
      <c r="AL23" s="432"/>
      <c r="AM23" s="420" t="str">
        <f t="shared" si="22"/>
        <v/>
      </c>
      <c r="AN23" s="421"/>
      <c r="AO23" s="421"/>
      <c r="AP23" s="421"/>
      <c r="AQ23" s="421"/>
      <c r="AR23" s="421"/>
      <c r="AS23" s="421"/>
      <c r="AT23" s="421"/>
      <c r="AU23" s="410" t="str">
        <f t="shared" si="23"/>
        <v/>
      </c>
      <c r="AV23" s="411"/>
      <c r="AW23" s="411"/>
      <c r="AX23" s="411"/>
      <c r="AY23" s="411"/>
      <c r="AZ23" s="411"/>
      <c r="BA23" s="411"/>
      <c r="BB23" s="412"/>
      <c r="BC23" s="28"/>
      <c r="BD23" s="28"/>
      <c r="BE23" s="534"/>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532"/>
      <c r="CE23" s="532"/>
      <c r="CF23" s="532"/>
      <c r="CG23" s="532"/>
    </row>
    <row r="24" spans="1:85" ht="17.100000000000001" customHeight="1">
      <c r="A24" s="51"/>
      <c r="B24" s="288"/>
      <c r="C24" s="287"/>
      <c r="D24" s="271"/>
      <c r="E24" s="69"/>
      <c r="F24" s="66"/>
      <c r="G24" s="290"/>
      <c r="H24" s="300"/>
      <c r="I24" s="289"/>
      <c r="J24" s="391"/>
      <c r="K24" s="7">
        <f t="shared" si="18"/>
        <v>107</v>
      </c>
      <c r="L24" s="1"/>
      <c r="M24" s="451" t="str">
        <f t="shared" si="19"/>
        <v/>
      </c>
      <c r="N24" s="452"/>
      <c r="O24" s="442" t="str">
        <f t="shared" si="20"/>
        <v/>
      </c>
      <c r="P24" s="443"/>
      <c r="Q24" s="430" t="str">
        <f t="shared" si="21"/>
        <v xml:space="preserve"> </v>
      </c>
      <c r="R24" s="431"/>
      <c r="S24" s="431"/>
      <c r="T24" s="431"/>
      <c r="U24" s="431"/>
      <c r="V24" s="431"/>
      <c r="W24" s="431"/>
      <c r="X24" s="431"/>
      <c r="Y24" s="431"/>
      <c r="Z24" s="431"/>
      <c r="AA24" s="431"/>
      <c r="AB24" s="431"/>
      <c r="AC24" s="431"/>
      <c r="AD24" s="431"/>
      <c r="AE24" s="431"/>
      <c r="AF24" s="431"/>
      <c r="AG24" s="431"/>
      <c r="AH24" s="431"/>
      <c r="AI24" s="431"/>
      <c r="AJ24" s="431"/>
      <c r="AK24" s="431"/>
      <c r="AL24" s="432"/>
      <c r="AM24" s="420" t="str">
        <f t="shared" si="22"/>
        <v/>
      </c>
      <c r="AN24" s="421"/>
      <c r="AO24" s="421"/>
      <c r="AP24" s="421"/>
      <c r="AQ24" s="421"/>
      <c r="AR24" s="421"/>
      <c r="AS24" s="421"/>
      <c r="AT24" s="421"/>
      <c r="AU24" s="410" t="str">
        <f t="shared" si="23"/>
        <v/>
      </c>
      <c r="AV24" s="411"/>
      <c r="AW24" s="411"/>
      <c r="AX24" s="411"/>
      <c r="AY24" s="411"/>
      <c r="AZ24" s="411"/>
      <c r="BA24" s="411"/>
      <c r="BB24" s="412"/>
      <c r="BC24" s="28"/>
      <c r="BD24" s="28"/>
      <c r="BE24" s="534"/>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532"/>
      <c r="CE24" s="532"/>
      <c r="CF24" s="532"/>
      <c r="CG24" s="532"/>
    </row>
    <row r="25" spans="1:85" ht="17.100000000000001" customHeight="1">
      <c r="A25" s="51"/>
      <c r="B25" s="288"/>
      <c r="C25" s="287"/>
      <c r="D25" s="271"/>
      <c r="E25" s="69"/>
      <c r="F25" s="66"/>
      <c r="G25" s="290"/>
      <c r="H25" s="300"/>
      <c r="I25" s="289"/>
      <c r="J25" s="391"/>
      <c r="K25" s="7">
        <f t="shared" si="18"/>
        <v>108</v>
      </c>
      <c r="L25" s="1"/>
      <c r="M25" s="451" t="str">
        <f t="shared" si="19"/>
        <v/>
      </c>
      <c r="N25" s="452"/>
      <c r="O25" s="442" t="str">
        <f t="shared" si="20"/>
        <v/>
      </c>
      <c r="P25" s="443"/>
      <c r="Q25" s="430" t="str">
        <f t="shared" si="21"/>
        <v xml:space="preserve"> </v>
      </c>
      <c r="R25" s="431"/>
      <c r="S25" s="431"/>
      <c r="T25" s="431"/>
      <c r="U25" s="431"/>
      <c r="V25" s="431"/>
      <c r="W25" s="431"/>
      <c r="X25" s="431"/>
      <c r="Y25" s="431"/>
      <c r="Z25" s="431"/>
      <c r="AA25" s="431"/>
      <c r="AB25" s="431"/>
      <c r="AC25" s="431"/>
      <c r="AD25" s="431"/>
      <c r="AE25" s="431"/>
      <c r="AF25" s="431"/>
      <c r="AG25" s="431"/>
      <c r="AH25" s="431"/>
      <c r="AI25" s="431"/>
      <c r="AJ25" s="431"/>
      <c r="AK25" s="431"/>
      <c r="AL25" s="432"/>
      <c r="AM25" s="420" t="str">
        <f t="shared" si="22"/>
        <v/>
      </c>
      <c r="AN25" s="421"/>
      <c r="AO25" s="421"/>
      <c r="AP25" s="421"/>
      <c r="AQ25" s="421"/>
      <c r="AR25" s="421"/>
      <c r="AS25" s="421"/>
      <c r="AT25" s="421"/>
      <c r="AU25" s="410" t="str">
        <f t="shared" si="23"/>
        <v/>
      </c>
      <c r="AV25" s="411"/>
      <c r="AW25" s="411"/>
      <c r="AX25" s="411"/>
      <c r="AY25" s="411"/>
      <c r="AZ25" s="411"/>
      <c r="BA25" s="411"/>
      <c r="BB25" s="412"/>
      <c r="BC25" s="28"/>
      <c r="BD25" s="28"/>
      <c r="BE25" s="534"/>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532"/>
      <c r="CE25" s="532"/>
      <c r="CF25" s="532"/>
      <c r="CG25" s="532"/>
    </row>
    <row r="26" spans="1:85" ht="17.100000000000001" customHeight="1">
      <c r="A26" s="51"/>
      <c r="B26" s="288"/>
      <c r="C26" s="287"/>
      <c r="D26" s="271"/>
      <c r="E26" s="69"/>
      <c r="F26" s="66"/>
      <c r="G26" s="290"/>
      <c r="H26" s="300"/>
      <c r="I26" s="289"/>
      <c r="J26" s="391"/>
      <c r="K26" s="7">
        <f t="shared" si="18"/>
        <v>109</v>
      </c>
      <c r="L26" s="1"/>
      <c r="M26" s="451" t="str">
        <f t="shared" si="19"/>
        <v/>
      </c>
      <c r="N26" s="452"/>
      <c r="O26" s="442" t="str">
        <f t="shared" si="20"/>
        <v/>
      </c>
      <c r="P26" s="443"/>
      <c r="Q26" s="430" t="str">
        <f t="shared" si="21"/>
        <v xml:space="preserve"> </v>
      </c>
      <c r="R26" s="431"/>
      <c r="S26" s="431"/>
      <c r="T26" s="431"/>
      <c r="U26" s="431"/>
      <c r="V26" s="431"/>
      <c r="W26" s="431"/>
      <c r="X26" s="431"/>
      <c r="Y26" s="431"/>
      <c r="Z26" s="431"/>
      <c r="AA26" s="431"/>
      <c r="AB26" s="431"/>
      <c r="AC26" s="431"/>
      <c r="AD26" s="431"/>
      <c r="AE26" s="431"/>
      <c r="AF26" s="431"/>
      <c r="AG26" s="431"/>
      <c r="AH26" s="431"/>
      <c r="AI26" s="431"/>
      <c r="AJ26" s="431"/>
      <c r="AK26" s="431"/>
      <c r="AL26" s="432"/>
      <c r="AM26" s="420" t="str">
        <f t="shared" si="22"/>
        <v/>
      </c>
      <c r="AN26" s="421"/>
      <c r="AO26" s="421"/>
      <c r="AP26" s="421"/>
      <c r="AQ26" s="421"/>
      <c r="AR26" s="421"/>
      <c r="AS26" s="421"/>
      <c r="AT26" s="421"/>
      <c r="AU26" s="410" t="str">
        <f t="shared" si="23"/>
        <v/>
      </c>
      <c r="AV26" s="411"/>
      <c r="AW26" s="411"/>
      <c r="AX26" s="411"/>
      <c r="AY26" s="411"/>
      <c r="AZ26" s="411"/>
      <c r="BA26" s="411"/>
      <c r="BB26" s="412"/>
      <c r="BC26" s="28"/>
      <c r="BD26" s="28"/>
      <c r="BE26" s="534"/>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532"/>
      <c r="CE26" s="532"/>
      <c r="CF26" s="532"/>
      <c r="CG26" s="532"/>
    </row>
    <row r="27" spans="1:85" ht="17.100000000000001" customHeight="1">
      <c r="A27" s="51"/>
      <c r="B27" s="288"/>
      <c r="C27" s="287"/>
      <c r="D27" s="271"/>
      <c r="E27" s="69"/>
      <c r="F27" s="66"/>
      <c r="G27" s="290"/>
      <c r="H27" s="300"/>
      <c r="I27" s="289"/>
      <c r="J27" s="391"/>
      <c r="K27" s="7">
        <f t="shared" si="18"/>
        <v>110</v>
      </c>
      <c r="L27" s="1"/>
      <c r="M27" s="451" t="str">
        <f t="shared" si="19"/>
        <v/>
      </c>
      <c r="N27" s="452"/>
      <c r="O27" s="442" t="str">
        <f t="shared" si="20"/>
        <v/>
      </c>
      <c r="P27" s="443"/>
      <c r="Q27" s="430" t="str">
        <f t="shared" si="21"/>
        <v xml:space="preserve"> </v>
      </c>
      <c r="R27" s="431"/>
      <c r="S27" s="431"/>
      <c r="T27" s="431"/>
      <c r="U27" s="431"/>
      <c r="V27" s="431"/>
      <c r="W27" s="431"/>
      <c r="X27" s="431"/>
      <c r="Y27" s="431"/>
      <c r="Z27" s="431"/>
      <c r="AA27" s="431"/>
      <c r="AB27" s="431"/>
      <c r="AC27" s="431"/>
      <c r="AD27" s="431"/>
      <c r="AE27" s="431"/>
      <c r="AF27" s="431"/>
      <c r="AG27" s="431"/>
      <c r="AH27" s="431"/>
      <c r="AI27" s="431"/>
      <c r="AJ27" s="431"/>
      <c r="AK27" s="431"/>
      <c r="AL27" s="432"/>
      <c r="AM27" s="420" t="str">
        <f t="shared" si="22"/>
        <v/>
      </c>
      <c r="AN27" s="421"/>
      <c r="AO27" s="421"/>
      <c r="AP27" s="421"/>
      <c r="AQ27" s="421"/>
      <c r="AR27" s="421"/>
      <c r="AS27" s="421"/>
      <c r="AT27" s="421"/>
      <c r="AU27" s="410" t="str">
        <f t="shared" si="23"/>
        <v/>
      </c>
      <c r="AV27" s="411"/>
      <c r="AW27" s="411"/>
      <c r="AX27" s="411"/>
      <c r="AY27" s="411"/>
      <c r="AZ27" s="411"/>
      <c r="BA27" s="411"/>
      <c r="BB27" s="412"/>
      <c r="BC27" s="28"/>
      <c r="BD27" s="28"/>
      <c r="BE27" s="534"/>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532"/>
      <c r="CE27" s="532"/>
      <c r="CF27" s="532"/>
      <c r="CG27" s="532"/>
    </row>
    <row r="28" spans="1:85" ht="17.100000000000001" customHeight="1">
      <c r="A28" s="51"/>
      <c r="B28" s="288"/>
      <c r="C28" s="287"/>
      <c r="D28" s="271"/>
      <c r="E28" s="69"/>
      <c r="F28" s="66"/>
      <c r="G28" s="290"/>
      <c r="H28" s="300"/>
      <c r="I28" s="289"/>
      <c r="J28" s="391"/>
      <c r="K28" s="7">
        <f t="shared" si="18"/>
        <v>111</v>
      </c>
      <c r="L28" s="1"/>
      <c r="M28" s="451" t="str">
        <f t="shared" si="19"/>
        <v/>
      </c>
      <c r="N28" s="452"/>
      <c r="O28" s="442" t="str">
        <f t="shared" si="20"/>
        <v/>
      </c>
      <c r="P28" s="443"/>
      <c r="Q28" s="430" t="str">
        <f t="shared" si="21"/>
        <v xml:space="preserve"> </v>
      </c>
      <c r="R28" s="431"/>
      <c r="S28" s="431"/>
      <c r="T28" s="431"/>
      <c r="U28" s="431"/>
      <c r="V28" s="431"/>
      <c r="W28" s="431"/>
      <c r="X28" s="431"/>
      <c r="Y28" s="431"/>
      <c r="Z28" s="431"/>
      <c r="AA28" s="431"/>
      <c r="AB28" s="431"/>
      <c r="AC28" s="431"/>
      <c r="AD28" s="431"/>
      <c r="AE28" s="431"/>
      <c r="AF28" s="431"/>
      <c r="AG28" s="431"/>
      <c r="AH28" s="431"/>
      <c r="AI28" s="431"/>
      <c r="AJ28" s="431"/>
      <c r="AK28" s="431"/>
      <c r="AL28" s="432"/>
      <c r="AM28" s="420" t="str">
        <f t="shared" si="22"/>
        <v/>
      </c>
      <c r="AN28" s="421"/>
      <c r="AO28" s="421"/>
      <c r="AP28" s="421"/>
      <c r="AQ28" s="421"/>
      <c r="AR28" s="421"/>
      <c r="AS28" s="421"/>
      <c r="AT28" s="421"/>
      <c r="AU28" s="410" t="str">
        <f t="shared" si="23"/>
        <v/>
      </c>
      <c r="AV28" s="411"/>
      <c r="AW28" s="411"/>
      <c r="AX28" s="411"/>
      <c r="AY28" s="411"/>
      <c r="AZ28" s="411"/>
      <c r="BA28" s="411"/>
      <c r="BB28" s="412"/>
      <c r="BC28" s="28"/>
      <c r="BD28" s="28"/>
      <c r="BE28" s="534"/>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532"/>
      <c r="CE28" s="532"/>
      <c r="CF28" s="532"/>
      <c r="CG28" s="532"/>
    </row>
    <row r="29" spans="1:85" ht="17.100000000000001" customHeight="1">
      <c r="A29" s="51"/>
      <c r="B29" s="288"/>
      <c r="C29" s="287"/>
      <c r="D29" s="271"/>
      <c r="E29" s="69"/>
      <c r="F29" s="66"/>
      <c r="G29" s="290"/>
      <c r="H29" s="300"/>
      <c r="I29" s="289"/>
      <c r="J29" s="391"/>
      <c r="K29" s="7">
        <f t="shared" si="18"/>
        <v>112</v>
      </c>
      <c r="L29" s="1"/>
      <c r="M29" s="451" t="str">
        <f t="shared" si="19"/>
        <v/>
      </c>
      <c r="N29" s="452"/>
      <c r="O29" s="442" t="str">
        <f t="shared" si="20"/>
        <v/>
      </c>
      <c r="P29" s="443"/>
      <c r="Q29" s="430" t="str">
        <f t="shared" si="21"/>
        <v xml:space="preserve"> </v>
      </c>
      <c r="R29" s="431"/>
      <c r="S29" s="431"/>
      <c r="T29" s="431"/>
      <c r="U29" s="431"/>
      <c r="V29" s="431"/>
      <c r="W29" s="431"/>
      <c r="X29" s="431"/>
      <c r="Y29" s="431"/>
      <c r="Z29" s="431"/>
      <c r="AA29" s="431"/>
      <c r="AB29" s="431"/>
      <c r="AC29" s="431"/>
      <c r="AD29" s="431"/>
      <c r="AE29" s="431"/>
      <c r="AF29" s="431"/>
      <c r="AG29" s="431"/>
      <c r="AH29" s="431"/>
      <c r="AI29" s="431"/>
      <c r="AJ29" s="431"/>
      <c r="AK29" s="431"/>
      <c r="AL29" s="432"/>
      <c r="AM29" s="420" t="str">
        <f t="shared" si="22"/>
        <v/>
      </c>
      <c r="AN29" s="421"/>
      <c r="AO29" s="421"/>
      <c r="AP29" s="421"/>
      <c r="AQ29" s="421"/>
      <c r="AR29" s="421"/>
      <c r="AS29" s="421"/>
      <c r="AT29" s="421"/>
      <c r="AU29" s="410" t="str">
        <f t="shared" si="23"/>
        <v/>
      </c>
      <c r="AV29" s="411"/>
      <c r="AW29" s="411"/>
      <c r="AX29" s="411"/>
      <c r="AY29" s="411"/>
      <c r="AZ29" s="411"/>
      <c r="BA29" s="411"/>
      <c r="BB29" s="412"/>
      <c r="BC29" s="28"/>
      <c r="BD29" s="28"/>
      <c r="BE29" s="534"/>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532"/>
      <c r="CE29" s="532"/>
      <c r="CF29" s="532"/>
      <c r="CG29" s="532"/>
    </row>
    <row r="30" spans="1:85" ht="17.100000000000001" customHeight="1">
      <c r="A30" s="51"/>
      <c r="B30" s="288"/>
      <c r="C30" s="287"/>
      <c r="D30" s="271"/>
      <c r="E30" s="69"/>
      <c r="F30" s="66"/>
      <c r="G30" s="290"/>
      <c r="H30" s="300"/>
      <c r="I30" s="289"/>
      <c r="J30" s="391"/>
      <c r="K30" s="7">
        <f t="shared" si="18"/>
        <v>113</v>
      </c>
      <c r="L30" s="1"/>
      <c r="M30" s="451" t="str">
        <f t="shared" si="19"/>
        <v/>
      </c>
      <c r="N30" s="452"/>
      <c r="O30" s="442" t="str">
        <f t="shared" si="20"/>
        <v/>
      </c>
      <c r="P30" s="443"/>
      <c r="Q30" s="430" t="str">
        <f t="shared" si="21"/>
        <v xml:space="preserve"> </v>
      </c>
      <c r="R30" s="431"/>
      <c r="S30" s="431"/>
      <c r="T30" s="431"/>
      <c r="U30" s="431"/>
      <c r="V30" s="431"/>
      <c r="W30" s="431"/>
      <c r="X30" s="431"/>
      <c r="Y30" s="431"/>
      <c r="Z30" s="431"/>
      <c r="AA30" s="431"/>
      <c r="AB30" s="431"/>
      <c r="AC30" s="431"/>
      <c r="AD30" s="431"/>
      <c r="AE30" s="431"/>
      <c r="AF30" s="431"/>
      <c r="AG30" s="431"/>
      <c r="AH30" s="431"/>
      <c r="AI30" s="431"/>
      <c r="AJ30" s="431"/>
      <c r="AK30" s="431"/>
      <c r="AL30" s="432"/>
      <c r="AM30" s="420" t="str">
        <f t="shared" si="22"/>
        <v/>
      </c>
      <c r="AN30" s="421"/>
      <c r="AO30" s="421"/>
      <c r="AP30" s="421"/>
      <c r="AQ30" s="421"/>
      <c r="AR30" s="421"/>
      <c r="AS30" s="421"/>
      <c r="AT30" s="421"/>
      <c r="AU30" s="410" t="str">
        <f t="shared" si="23"/>
        <v/>
      </c>
      <c r="AV30" s="411"/>
      <c r="AW30" s="411"/>
      <c r="AX30" s="411"/>
      <c r="AY30" s="411"/>
      <c r="AZ30" s="411"/>
      <c r="BA30" s="411"/>
      <c r="BB30" s="412"/>
      <c r="BC30" s="28"/>
      <c r="BD30" s="28"/>
      <c r="BE30" s="534"/>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532"/>
      <c r="CE30" s="532"/>
      <c r="CF30" s="532"/>
      <c r="CG30" s="532"/>
    </row>
    <row r="31" spans="1:85" ht="17.100000000000001" customHeight="1">
      <c r="A31" s="51"/>
      <c r="B31" s="288"/>
      <c r="C31" s="287"/>
      <c r="D31" s="271"/>
      <c r="E31" s="70"/>
      <c r="F31" s="67"/>
      <c r="G31" s="290"/>
      <c r="H31" s="300"/>
      <c r="I31" s="289"/>
      <c r="J31" s="391"/>
      <c r="K31" s="7">
        <f t="shared" si="18"/>
        <v>114</v>
      </c>
      <c r="L31" s="1"/>
      <c r="M31" s="451" t="str">
        <f t="shared" si="19"/>
        <v/>
      </c>
      <c r="N31" s="452"/>
      <c r="O31" s="442" t="str">
        <f t="shared" si="20"/>
        <v/>
      </c>
      <c r="P31" s="443"/>
      <c r="Q31" s="430" t="str">
        <f t="shared" si="21"/>
        <v xml:space="preserve"> </v>
      </c>
      <c r="R31" s="431"/>
      <c r="S31" s="431"/>
      <c r="T31" s="431"/>
      <c r="U31" s="431"/>
      <c r="V31" s="431"/>
      <c r="W31" s="431"/>
      <c r="X31" s="431"/>
      <c r="Y31" s="431"/>
      <c r="Z31" s="431"/>
      <c r="AA31" s="431"/>
      <c r="AB31" s="431"/>
      <c r="AC31" s="431"/>
      <c r="AD31" s="431"/>
      <c r="AE31" s="431"/>
      <c r="AF31" s="431"/>
      <c r="AG31" s="431"/>
      <c r="AH31" s="431"/>
      <c r="AI31" s="431"/>
      <c r="AJ31" s="431"/>
      <c r="AK31" s="431"/>
      <c r="AL31" s="432"/>
      <c r="AM31" s="420" t="str">
        <f t="shared" si="22"/>
        <v/>
      </c>
      <c r="AN31" s="421"/>
      <c r="AO31" s="421"/>
      <c r="AP31" s="421"/>
      <c r="AQ31" s="421"/>
      <c r="AR31" s="421"/>
      <c r="AS31" s="421"/>
      <c r="AT31" s="421"/>
      <c r="AU31" s="410" t="str">
        <f t="shared" si="23"/>
        <v/>
      </c>
      <c r="AV31" s="411"/>
      <c r="AW31" s="411"/>
      <c r="AX31" s="411"/>
      <c r="AY31" s="411"/>
      <c r="AZ31" s="411"/>
      <c r="BA31" s="411"/>
      <c r="BB31" s="412"/>
      <c r="BC31" s="28"/>
      <c r="BD31" s="28"/>
      <c r="BE31" s="534"/>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532"/>
      <c r="CE31" s="532"/>
      <c r="CF31" s="532"/>
      <c r="CG31" s="532"/>
    </row>
    <row r="32" spans="1:85" ht="17.100000000000001" customHeight="1">
      <c r="A32" s="51"/>
      <c r="B32" s="288"/>
      <c r="C32" s="287"/>
      <c r="D32" s="271"/>
      <c r="E32" s="69"/>
      <c r="F32" s="66"/>
      <c r="G32" s="290"/>
      <c r="H32" s="302"/>
      <c r="I32" s="289"/>
      <c r="J32" s="391"/>
      <c r="K32" s="7">
        <f t="shared" si="18"/>
        <v>115</v>
      </c>
      <c r="L32" s="1"/>
      <c r="M32" s="451" t="str">
        <f t="shared" si="19"/>
        <v/>
      </c>
      <c r="N32" s="452"/>
      <c r="O32" s="442" t="str">
        <f t="shared" si="20"/>
        <v/>
      </c>
      <c r="P32" s="443"/>
      <c r="Q32" s="430" t="str">
        <f t="shared" si="21"/>
        <v xml:space="preserve"> </v>
      </c>
      <c r="R32" s="431"/>
      <c r="S32" s="431"/>
      <c r="T32" s="431"/>
      <c r="U32" s="431"/>
      <c r="V32" s="431"/>
      <c r="W32" s="431"/>
      <c r="X32" s="431"/>
      <c r="Y32" s="431"/>
      <c r="Z32" s="431"/>
      <c r="AA32" s="431"/>
      <c r="AB32" s="431"/>
      <c r="AC32" s="431"/>
      <c r="AD32" s="431"/>
      <c r="AE32" s="431"/>
      <c r="AF32" s="431"/>
      <c r="AG32" s="431"/>
      <c r="AH32" s="431"/>
      <c r="AI32" s="431"/>
      <c r="AJ32" s="431"/>
      <c r="AK32" s="431"/>
      <c r="AL32" s="432"/>
      <c r="AM32" s="420" t="str">
        <f t="shared" si="22"/>
        <v/>
      </c>
      <c r="AN32" s="421"/>
      <c r="AO32" s="421"/>
      <c r="AP32" s="421"/>
      <c r="AQ32" s="421"/>
      <c r="AR32" s="421"/>
      <c r="AS32" s="421"/>
      <c r="AT32" s="421"/>
      <c r="AU32" s="410" t="str">
        <f t="shared" si="23"/>
        <v/>
      </c>
      <c r="AV32" s="411"/>
      <c r="AW32" s="411"/>
      <c r="AX32" s="411"/>
      <c r="AY32" s="411"/>
      <c r="AZ32" s="411"/>
      <c r="BA32" s="411"/>
      <c r="BB32" s="412"/>
      <c r="BC32" s="28"/>
      <c r="BD32" s="28"/>
      <c r="BE32" s="534"/>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532"/>
      <c r="CE32" s="532"/>
      <c r="CF32" s="532"/>
      <c r="CG32" s="532"/>
    </row>
    <row r="33" spans="1:85" ht="17.100000000000001" customHeight="1">
      <c r="A33" s="51"/>
      <c r="B33" s="288"/>
      <c r="C33" s="287"/>
      <c r="D33" s="271"/>
      <c r="E33" s="69"/>
      <c r="F33" s="66"/>
      <c r="G33" s="290"/>
      <c r="H33" s="302"/>
      <c r="I33" s="289"/>
      <c r="J33" s="391"/>
      <c r="K33" s="7">
        <f t="shared" si="18"/>
        <v>116</v>
      </c>
      <c r="L33" s="1"/>
      <c r="M33" s="451" t="str">
        <f t="shared" si="19"/>
        <v/>
      </c>
      <c r="N33" s="452"/>
      <c r="O33" s="442" t="str">
        <f t="shared" si="20"/>
        <v/>
      </c>
      <c r="P33" s="443"/>
      <c r="Q33" s="430" t="str">
        <f t="shared" si="21"/>
        <v xml:space="preserve"> </v>
      </c>
      <c r="R33" s="431"/>
      <c r="S33" s="431"/>
      <c r="T33" s="431"/>
      <c r="U33" s="431"/>
      <c r="V33" s="431"/>
      <c r="W33" s="431"/>
      <c r="X33" s="431"/>
      <c r="Y33" s="431"/>
      <c r="Z33" s="431"/>
      <c r="AA33" s="431"/>
      <c r="AB33" s="431"/>
      <c r="AC33" s="431"/>
      <c r="AD33" s="431"/>
      <c r="AE33" s="431"/>
      <c r="AF33" s="431"/>
      <c r="AG33" s="431"/>
      <c r="AH33" s="431"/>
      <c r="AI33" s="431"/>
      <c r="AJ33" s="431"/>
      <c r="AK33" s="431"/>
      <c r="AL33" s="432"/>
      <c r="AM33" s="420" t="str">
        <f t="shared" si="22"/>
        <v/>
      </c>
      <c r="AN33" s="421"/>
      <c r="AO33" s="421"/>
      <c r="AP33" s="421"/>
      <c r="AQ33" s="421"/>
      <c r="AR33" s="421"/>
      <c r="AS33" s="421"/>
      <c r="AT33" s="421"/>
      <c r="AU33" s="410" t="str">
        <f t="shared" si="23"/>
        <v/>
      </c>
      <c r="AV33" s="411"/>
      <c r="AW33" s="411"/>
      <c r="AX33" s="411"/>
      <c r="AY33" s="411"/>
      <c r="AZ33" s="411"/>
      <c r="BA33" s="411"/>
      <c r="BB33" s="412"/>
      <c r="BC33" s="28"/>
      <c r="BD33" s="28"/>
      <c r="BE33" s="534"/>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532"/>
      <c r="CE33" s="532"/>
      <c r="CF33" s="532"/>
      <c r="CG33" s="532"/>
    </row>
    <row r="34" spans="1:85" ht="17.100000000000001" customHeight="1">
      <c r="A34" s="51"/>
      <c r="B34" s="288"/>
      <c r="C34" s="287"/>
      <c r="D34" s="271"/>
      <c r="E34" s="69"/>
      <c r="F34" s="66"/>
      <c r="G34" s="290"/>
      <c r="H34" s="302"/>
      <c r="I34" s="289"/>
      <c r="J34" s="391"/>
      <c r="K34" s="7">
        <f t="shared" si="18"/>
        <v>117</v>
      </c>
      <c r="L34" s="1"/>
      <c r="M34" s="451" t="str">
        <f t="shared" si="19"/>
        <v/>
      </c>
      <c r="N34" s="452"/>
      <c r="O34" s="442" t="str">
        <f t="shared" si="20"/>
        <v/>
      </c>
      <c r="P34" s="443"/>
      <c r="Q34" s="430" t="str">
        <f t="shared" si="21"/>
        <v xml:space="preserve"> </v>
      </c>
      <c r="R34" s="431"/>
      <c r="S34" s="431"/>
      <c r="T34" s="431"/>
      <c r="U34" s="431"/>
      <c r="V34" s="431"/>
      <c r="W34" s="431"/>
      <c r="X34" s="431"/>
      <c r="Y34" s="431"/>
      <c r="Z34" s="431"/>
      <c r="AA34" s="431"/>
      <c r="AB34" s="431"/>
      <c r="AC34" s="431"/>
      <c r="AD34" s="431"/>
      <c r="AE34" s="431"/>
      <c r="AF34" s="431"/>
      <c r="AG34" s="431"/>
      <c r="AH34" s="431"/>
      <c r="AI34" s="431"/>
      <c r="AJ34" s="431"/>
      <c r="AK34" s="431"/>
      <c r="AL34" s="432"/>
      <c r="AM34" s="420" t="str">
        <f t="shared" si="22"/>
        <v/>
      </c>
      <c r="AN34" s="421"/>
      <c r="AO34" s="421"/>
      <c r="AP34" s="421"/>
      <c r="AQ34" s="421"/>
      <c r="AR34" s="421"/>
      <c r="AS34" s="421"/>
      <c r="AT34" s="421"/>
      <c r="AU34" s="410" t="str">
        <f t="shared" si="23"/>
        <v/>
      </c>
      <c r="AV34" s="411"/>
      <c r="AW34" s="411"/>
      <c r="AX34" s="411"/>
      <c r="AY34" s="411"/>
      <c r="AZ34" s="411"/>
      <c r="BA34" s="411"/>
      <c r="BB34" s="412"/>
      <c r="BC34" s="28"/>
      <c r="BD34" s="28"/>
      <c r="BE34" s="534"/>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532"/>
      <c r="CE34" s="532"/>
      <c r="CF34" s="532"/>
      <c r="CG34" s="532"/>
    </row>
    <row r="35" spans="1:85" ht="17.100000000000001" customHeight="1">
      <c r="A35" s="51"/>
      <c r="B35" s="288"/>
      <c r="C35" s="287"/>
      <c r="D35" s="271"/>
      <c r="E35" s="69"/>
      <c r="F35" s="66"/>
      <c r="G35" s="290"/>
      <c r="H35" s="302"/>
      <c r="I35" s="289"/>
      <c r="J35" s="391"/>
      <c r="K35" s="7">
        <f t="shared" si="18"/>
        <v>118</v>
      </c>
      <c r="L35" s="1"/>
      <c r="M35" s="451" t="str">
        <f t="shared" si="19"/>
        <v/>
      </c>
      <c r="N35" s="452"/>
      <c r="O35" s="442" t="str">
        <f t="shared" si="20"/>
        <v/>
      </c>
      <c r="P35" s="443"/>
      <c r="Q35" s="430" t="str">
        <f t="shared" si="21"/>
        <v xml:space="preserve"> </v>
      </c>
      <c r="R35" s="431"/>
      <c r="S35" s="431"/>
      <c r="T35" s="431"/>
      <c r="U35" s="431"/>
      <c r="V35" s="431"/>
      <c r="W35" s="431"/>
      <c r="X35" s="431"/>
      <c r="Y35" s="431"/>
      <c r="Z35" s="431"/>
      <c r="AA35" s="431"/>
      <c r="AB35" s="431"/>
      <c r="AC35" s="431"/>
      <c r="AD35" s="431"/>
      <c r="AE35" s="431"/>
      <c r="AF35" s="431"/>
      <c r="AG35" s="431"/>
      <c r="AH35" s="431"/>
      <c r="AI35" s="431"/>
      <c r="AJ35" s="431"/>
      <c r="AK35" s="431"/>
      <c r="AL35" s="432"/>
      <c r="AM35" s="420" t="str">
        <f t="shared" si="22"/>
        <v/>
      </c>
      <c r="AN35" s="421"/>
      <c r="AO35" s="421"/>
      <c r="AP35" s="421"/>
      <c r="AQ35" s="421"/>
      <c r="AR35" s="421"/>
      <c r="AS35" s="421"/>
      <c r="AT35" s="421"/>
      <c r="AU35" s="410" t="str">
        <f t="shared" si="23"/>
        <v/>
      </c>
      <c r="AV35" s="411"/>
      <c r="AW35" s="411"/>
      <c r="AX35" s="411"/>
      <c r="AY35" s="411"/>
      <c r="AZ35" s="411"/>
      <c r="BA35" s="411"/>
      <c r="BB35" s="412"/>
      <c r="BC35" s="28"/>
      <c r="BD35" s="28"/>
      <c r="BE35" s="534"/>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532"/>
      <c r="CE35" s="532"/>
      <c r="CF35" s="532"/>
      <c r="CG35" s="532"/>
    </row>
    <row r="36" spans="1:85" ht="17.100000000000001" customHeight="1">
      <c r="A36" s="51"/>
      <c r="B36" s="288"/>
      <c r="C36" s="287"/>
      <c r="D36" s="271"/>
      <c r="E36" s="69"/>
      <c r="F36" s="66"/>
      <c r="G36" s="284"/>
      <c r="H36" s="303"/>
      <c r="I36" s="283"/>
      <c r="J36" s="391"/>
      <c r="K36" s="7">
        <f t="shared" si="18"/>
        <v>119</v>
      </c>
      <c r="L36" s="1"/>
      <c r="M36" s="476" t="str">
        <f t="shared" si="19"/>
        <v/>
      </c>
      <c r="N36" s="477"/>
      <c r="O36" s="478" t="str">
        <f t="shared" si="20"/>
        <v/>
      </c>
      <c r="P36" s="479"/>
      <c r="Q36" s="482" t="str">
        <f t="shared" si="21"/>
        <v xml:space="preserve"> </v>
      </c>
      <c r="R36" s="483"/>
      <c r="S36" s="483"/>
      <c r="T36" s="483"/>
      <c r="U36" s="483"/>
      <c r="V36" s="483"/>
      <c r="W36" s="483"/>
      <c r="X36" s="483"/>
      <c r="Y36" s="483"/>
      <c r="Z36" s="483"/>
      <c r="AA36" s="483"/>
      <c r="AB36" s="483"/>
      <c r="AC36" s="483"/>
      <c r="AD36" s="483"/>
      <c r="AE36" s="483"/>
      <c r="AF36" s="483"/>
      <c r="AG36" s="483"/>
      <c r="AH36" s="483"/>
      <c r="AI36" s="483"/>
      <c r="AJ36" s="483"/>
      <c r="AK36" s="483"/>
      <c r="AL36" s="484"/>
      <c r="AM36" s="466" t="str">
        <f t="shared" si="22"/>
        <v/>
      </c>
      <c r="AN36" s="467"/>
      <c r="AO36" s="467"/>
      <c r="AP36" s="467"/>
      <c r="AQ36" s="467"/>
      <c r="AR36" s="467"/>
      <c r="AS36" s="467"/>
      <c r="AT36" s="467"/>
      <c r="AU36" s="417" t="str">
        <f t="shared" si="23"/>
        <v/>
      </c>
      <c r="AV36" s="418"/>
      <c r="AW36" s="418"/>
      <c r="AX36" s="418"/>
      <c r="AY36" s="418"/>
      <c r="AZ36" s="418"/>
      <c r="BA36" s="418"/>
      <c r="BB36" s="419"/>
      <c r="BC36" s="28"/>
      <c r="BD36" s="28"/>
      <c r="BE36" s="534"/>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532"/>
      <c r="CE36" s="532"/>
      <c r="CF36" s="532"/>
      <c r="CG36" s="532"/>
    </row>
    <row r="37" spans="1:85" ht="17.100000000000001" customHeight="1">
      <c r="A37" s="51"/>
      <c r="B37" s="286"/>
      <c r="C37" s="285"/>
      <c r="D37" s="271"/>
      <c r="E37" s="69"/>
      <c r="F37" s="66"/>
      <c r="G37" s="284"/>
      <c r="H37" s="303"/>
      <c r="I37" s="283"/>
      <c r="J37" s="391"/>
      <c r="K37" s="7">
        <f t="shared" si="18"/>
        <v>120</v>
      </c>
      <c r="L37" s="1"/>
      <c r="M37" s="476" t="str">
        <f t="shared" si="19"/>
        <v/>
      </c>
      <c r="N37" s="477"/>
      <c r="O37" s="478" t="str">
        <f t="shared" si="20"/>
        <v/>
      </c>
      <c r="P37" s="479"/>
      <c r="Q37" s="482" t="str">
        <f t="shared" si="21"/>
        <v xml:space="preserve"> </v>
      </c>
      <c r="R37" s="483"/>
      <c r="S37" s="483"/>
      <c r="T37" s="483"/>
      <c r="U37" s="483"/>
      <c r="V37" s="483"/>
      <c r="W37" s="483"/>
      <c r="X37" s="483"/>
      <c r="Y37" s="483"/>
      <c r="Z37" s="483"/>
      <c r="AA37" s="483"/>
      <c r="AB37" s="483"/>
      <c r="AC37" s="483"/>
      <c r="AD37" s="483"/>
      <c r="AE37" s="483"/>
      <c r="AF37" s="483"/>
      <c r="AG37" s="483"/>
      <c r="AH37" s="483"/>
      <c r="AI37" s="483"/>
      <c r="AJ37" s="483"/>
      <c r="AK37" s="483"/>
      <c r="AL37" s="484"/>
      <c r="AM37" s="466" t="str">
        <f t="shared" si="22"/>
        <v/>
      </c>
      <c r="AN37" s="467"/>
      <c r="AO37" s="467"/>
      <c r="AP37" s="467"/>
      <c r="AQ37" s="467"/>
      <c r="AR37" s="467"/>
      <c r="AS37" s="467"/>
      <c r="AT37" s="467"/>
      <c r="AU37" s="417" t="str">
        <f t="shared" si="23"/>
        <v/>
      </c>
      <c r="AV37" s="418"/>
      <c r="AW37" s="418"/>
      <c r="AX37" s="418"/>
      <c r="AY37" s="418"/>
      <c r="AZ37" s="418"/>
      <c r="BA37" s="418"/>
      <c r="BB37" s="419"/>
      <c r="BC37" s="28"/>
      <c r="BD37" s="28"/>
      <c r="BE37" s="534"/>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532"/>
      <c r="CE37" s="532"/>
      <c r="CF37" s="532"/>
      <c r="CG37" s="532"/>
    </row>
    <row r="38" spans="1:85" ht="17.100000000000001" customHeight="1">
      <c r="A38" s="51"/>
      <c r="B38" s="282"/>
      <c r="C38" s="281"/>
      <c r="D38" s="271"/>
      <c r="E38" s="70"/>
      <c r="F38" s="67"/>
      <c r="G38" s="209"/>
      <c r="H38" s="304"/>
      <c r="I38" s="280"/>
      <c r="J38" s="391"/>
      <c r="K38" s="7">
        <f t="shared" si="18"/>
        <v>121</v>
      </c>
      <c r="L38" s="1"/>
      <c r="M38" s="480" t="str">
        <f t="shared" si="19"/>
        <v/>
      </c>
      <c r="N38" s="481"/>
      <c r="O38" s="447" t="str">
        <f t="shared" si="20"/>
        <v/>
      </c>
      <c r="P38" s="448"/>
      <c r="Q38" s="487" t="str">
        <f t="shared" si="21"/>
        <v xml:space="preserve"> </v>
      </c>
      <c r="R38" s="488"/>
      <c r="S38" s="488"/>
      <c r="T38" s="488"/>
      <c r="U38" s="488"/>
      <c r="V38" s="488"/>
      <c r="W38" s="488"/>
      <c r="X38" s="488"/>
      <c r="Y38" s="488"/>
      <c r="Z38" s="488"/>
      <c r="AA38" s="488"/>
      <c r="AB38" s="488"/>
      <c r="AC38" s="488"/>
      <c r="AD38" s="488"/>
      <c r="AE38" s="488"/>
      <c r="AF38" s="488"/>
      <c r="AG38" s="488"/>
      <c r="AH38" s="488"/>
      <c r="AI38" s="488"/>
      <c r="AJ38" s="488"/>
      <c r="AK38" s="488"/>
      <c r="AL38" s="489"/>
      <c r="AM38" s="425" t="str">
        <f t="shared" si="22"/>
        <v/>
      </c>
      <c r="AN38" s="426"/>
      <c r="AO38" s="426"/>
      <c r="AP38" s="426"/>
      <c r="AQ38" s="426"/>
      <c r="AR38" s="426"/>
      <c r="AS38" s="426"/>
      <c r="AT38" s="426"/>
      <c r="AU38" s="471" t="str">
        <f t="shared" si="23"/>
        <v/>
      </c>
      <c r="AV38" s="472"/>
      <c r="AW38" s="472"/>
      <c r="AX38" s="472"/>
      <c r="AY38" s="472"/>
      <c r="AZ38" s="472"/>
      <c r="BA38" s="472"/>
      <c r="BB38" s="473"/>
      <c r="BC38" s="28"/>
      <c r="BD38" s="28"/>
      <c r="BE38" s="534"/>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532"/>
      <c r="CE38" s="532"/>
      <c r="CF38" s="532"/>
      <c r="CG38" s="532"/>
    </row>
    <row r="39" spans="1:85" ht="17.100000000000001" customHeight="1">
      <c r="A39" s="51"/>
      <c r="B39" s="530" t="s">
        <v>98</v>
      </c>
      <c r="C39" s="531"/>
      <c r="D39" s="531"/>
      <c r="E39" s="531"/>
      <c r="F39" s="531"/>
      <c r="G39" s="531"/>
      <c r="H39" s="531"/>
      <c r="I39" s="531"/>
      <c r="J39" s="391"/>
      <c r="K39" s="7">
        <f t="shared" si="18"/>
        <v>122</v>
      </c>
      <c r="L39" s="1"/>
      <c r="M39" s="463" t="s">
        <v>97</v>
      </c>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5"/>
      <c r="BC39" s="28"/>
      <c r="BD39" s="28"/>
      <c r="BE39" s="534"/>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532"/>
      <c r="CE39" s="532"/>
      <c r="CF39" s="532"/>
      <c r="CG39" s="532"/>
    </row>
    <row r="40" spans="1:85" ht="17.100000000000001" customHeight="1">
      <c r="A40" s="51"/>
      <c r="B40" s="279"/>
      <c r="C40" s="278"/>
      <c r="D40" s="271"/>
      <c r="E40" s="277"/>
      <c r="F40" s="276"/>
      <c r="G40" s="209"/>
      <c r="H40" s="305"/>
      <c r="I40" s="319"/>
      <c r="J40" s="391"/>
      <c r="K40" s="7">
        <f t="shared" si="18"/>
        <v>123</v>
      </c>
      <c r="L40" s="1"/>
      <c r="M40" s="449" t="str">
        <f>IF(BX40="","",IF(BX40&gt;100,"",BX40))</f>
        <v/>
      </c>
      <c r="N40" s="450"/>
      <c r="O40" s="275"/>
      <c r="P40" s="274"/>
      <c r="Q40" s="413" t="str">
        <f>IF($BX40="","",UPPER(VLOOKUP($BX40,$BP$18:$BU$43,2,0)))&amp;" "&amp;IF($BX40="","",UPPER(VLOOKUP($BX40,$BP$18:$BU$43,3,0)))</f>
        <v xml:space="preserve"> </v>
      </c>
      <c r="R40" s="414"/>
      <c r="S40" s="414"/>
      <c r="T40" s="414"/>
      <c r="U40" s="414"/>
      <c r="V40" s="414"/>
      <c r="W40" s="414"/>
      <c r="X40" s="414"/>
      <c r="Y40" s="414"/>
      <c r="Z40" s="414"/>
      <c r="AA40" s="414"/>
      <c r="AB40" s="414"/>
      <c r="AC40" s="414"/>
      <c r="AD40" s="414"/>
      <c r="AE40" s="414"/>
      <c r="AF40" s="414"/>
      <c r="AG40" s="414"/>
      <c r="AH40" s="414"/>
      <c r="AI40" s="414"/>
      <c r="AJ40" s="414"/>
      <c r="AK40" s="414"/>
      <c r="AL40" s="415"/>
      <c r="AM40" s="425" t="str">
        <f>IF($BX40="","",VLOOKUP($BX40,$BP$40:$BU$41,5,0)&amp;" "&amp;VLOOKUP($BX40,$BP$40:$BU$41,6,0))</f>
        <v/>
      </c>
      <c r="AN40" s="547"/>
      <c r="AO40" s="547"/>
      <c r="AP40" s="547"/>
      <c r="AQ40" s="547"/>
      <c r="AR40" s="547"/>
      <c r="AS40" s="547"/>
      <c r="AT40" s="547"/>
      <c r="AU40" s="444" t="str">
        <f>IF($BX40="","",UPPER(VLOOKUP($BX40,$BP$40:$BV$41,7,0)))</f>
        <v/>
      </c>
      <c r="AV40" s="445"/>
      <c r="AW40" s="445"/>
      <c r="AX40" s="445"/>
      <c r="AY40" s="445"/>
      <c r="AZ40" s="445"/>
      <c r="BA40" s="445"/>
      <c r="BB40" s="446"/>
      <c r="BC40" s="28"/>
      <c r="BD40" s="28"/>
      <c r="BE40" s="534"/>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532"/>
      <c r="CE40" s="532"/>
      <c r="CF40" s="532"/>
      <c r="CG40" s="532"/>
    </row>
    <row r="41" spans="1:85" ht="17.100000000000001" customHeight="1" thickBot="1">
      <c r="A41" s="51"/>
      <c r="B41" s="273"/>
      <c r="C41" s="272"/>
      <c r="D41" s="271"/>
      <c r="E41" s="270"/>
      <c r="F41" s="270"/>
      <c r="G41" s="209"/>
      <c r="H41" s="305"/>
      <c r="I41" s="320"/>
      <c r="J41" s="391"/>
      <c r="K41" s="7">
        <f t="shared" si="18"/>
        <v>124</v>
      </c>
      <c r="L41" s="1"/>
      <c r="M41" s="449" t="str">
        <f>IF(BX41="","",IF(BX41&gt;100,"",BX41))</f>
        <v/>
      </c>
      <c r="N41" s="450"/>
      <c r="O41" s="269"/>
      <c r="P41" s="268"/>
      <c r="Q41" s="436" t="str">
        <f>IF($BX41="","",UPPER(VLOOKUP($BX41,$BP$18:$BU$43,2,0)))&amp;" "&amp;IF($BX41="","",UPPER(VLOOKUP($BX41,$BP$18:$BU$43,3,0)))</f>
        <v xml:space="preserve"> </v>
      </c>
      <c r="R41" s="437"/>
      <c r="S41" s="437"/>
      <c r="T41" s="437"/>
      <c r="U41" s="437"/>
      <c r="V41" s="437"/>
      <c r="W41" s="437"/>
      <c r="X41" s="437"/>
      <c r="Y41" s="437"/>
      <c r="Z41" s="437"/>
      <c r="AA41" s="437"/>
      <c r="AB41" s="437"/>
      <c r="AC41" s="437"/>
      <c r="AD41" s="437"/>
      <c r="AE41" s="437"/>
      <c r="AF41" s="437"/>
      <c r="AG41" s="437"/>
      <c r="AH41" s="437"/>
      <c r="AI41" s="437"/>
      <c r="AJ41" s="437"/>
      <c r="AK41" s="437"/>
      <c r="AL41" s="438"/>
      <c r="AM41" s="548" t="str">
        <f>IF($BX41="","",VLOOKUP($BX41,$BP$40:$BU$41,5,0)&amp;" "&amp;VLOOKUP($BX41,$BP$40:$BU$41,6,0))</f>
        <v/>
      </c>
      <c r="AN41" s="549"/>
      <c r="AO41" s="549"/>
      <c r="AP41" s="549"/>
      <c r="AQ41" s="549"/>
      <c r="AR41" s="549"/>
      <c r="AS41" s="549"/>
      <c r="AT41" s="550"/>
      <c r="AU41" s="439" t="str">
        <f>IF($BX41="","",UPPER(VLOOKUP($BX41,$BP$40:$BV$41,7,0)))</f>
        <v/>
      </c>
      <c r="AV41" s="440"/>
      <c r="AW41" s="440"/>
      <c r="AX41" s="440"/>
      <c r="AY41" s="440"/>
      <c r="AZ41" s="440"/>
      <c r="BA41" s="440"/>
      <c r="BB41" s="441"/>
      <c r="BC41" s="28"/>
      <c r="BD41" s="28"/>
      <c r="BE41" s="534"/>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532"/>
      <c r="CE41" s="532"/>
      <c r="CF41" s="532"/>
      <c r="CG41" s="532"/>
    </row>
    <row r="42" spans="1:85" ht="17.100000000000001" customHeight="1" thickTop="1" thickBot="1">
      <c r="A42" s="51"/>
      <c r="B42" s="233"/>
      <c r="C42" s="233"/>
      <c r="D42" s="233"/>
      <c r="E42" s="233"/>
      <c r="F42" s="233"/>
      <c r="G42" s="233"/>
      <c r="H42" s="233"/>
      <c r="I42" s="233"/>
      <c r="J42" s="391"/>
      <c r="K42" s="7"/>
      <c r="L42" s="7"/>
      <c r="M42" s="492" t="s">
        <v>5</v>
      </c>
      <c r="N42" s="493"/>
      <c r="O42" s="493"/>
      <c r="P42" s="493"/>
      <c r="Q42" s="494"/>
      <c r="R42" s="495"/>
      <c r="S42" s="434" t="str">
        <f>IFERROR(UPPER(VLOOKUP(M42,$BH$50:$BM$60,2,0))&amp;" "&amp;UPPER(VLOOKUP(M42,$BH$50:$BM$60,3,0)),"")</f>
        <v/>
      </c>
      <c r="T42" s="435"/>
      <c r="U42" s="435"/>
      <c r="V42" s="435"/>
      <c r="W42" s="435"/>
      <c r="X42" s="435"/>
      <c r="Y42" s="435"/>
      <c r="Z42" s="435"/>
      <c r="AA42" s="435"/>
      <c r="AB42" s="435"/>
      <c r="AC42" s="435"/>
      <c r="AD42" s="435"/>
      <c r="AE42" s="435"/>
      <c r="AF42" s="435"/>
      <c r="AG42" s="435"/>
      <c r="AH42" s="435"/>
      <c r="AI42" s="435"/>
      <c r="AJ42" s="435"/>
      <c r="AK42" s="435"/>
      <c r="AL42" s="435"/>
      <c r="AM42" s="490" t="str">
        <f>VLOOKUP($S42,$BQ$50:$BV$57,4,0)&amp;" "&amp;VLOOKUP($S42,$BQ$50:$BV$57,5,0)</f>
        <v xml:space="preserve"> </v>
      </c>
      <c r="AN42" s="491"/>
      <c r="AO42" s="491"/>
      <c r="AP42" s="491"/>
      <c r="AQ42" s="491"/>
      <c r="AR42" s="491"/>
      <c r="AS42" s="491"/>
      <c r="AT42" s="491"/>
      <c r="AU42" s="468" t="str">
        <f>IF($S42="","",UPPER(VLOOKUP($S42,$BQ$50:$BV$60,6,0)))</f>
        <v/>
      </c>
      <c r="AV42" s="469"/>
      <c r="AW42" s="469"/>
      <c r="AX42" s="469"/>
      <c r="AY42" s="469"/>
      <c r="AZ42" s="469"/>
      <c r="BA42" s="469"/>
      <c r="BB42" s="470"/>
      <c r="BC42" s="7"/>
      <c r="BD42" s="28"/>
      <c r="BE42" s="534"/>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532"/>
      <c r="CE42" s="532"/>
      <c r="CF42" s="532"/>
      <c r="CG42" s="532"/>
    </row>
    <row r="43" spans="1:85" ht="17.100000000000001" customHeight="1" thickBot="1">
      <c r="A43" s="51"/>
      <c r="B43" s="263" t="s">
        <v>34</v>
      </c>
      <c r="C43" s="261"/>
      <c r="D43" s="261"/>
      <c r="E43" s="261"/>
      <c r="F43" s="261"/>
      <c r="G43" s="261"/>
      <c r="H43" s="261"/>
      <c r="I43" s="262"/>
      <c r="J43" s="391"/>
      <c r="K43" s="7"/>
      <c r="L43" s="1"/>
      <c r="M43" s="460" t="s">
        <v>27</v>
      </c>
      <c r="N43" s="461"/>
      <c r="O43" s="461"/>
      <c r="P43" s="461"/>
      <c r="Q43" s="461"/>
      <c r="R43" s="462"/>
      <c r="S43" s="413" t="str">
        <f>IFERROR(UPPER(VLOOKUP(M43,$BH$50:$BM$60,2,0))&amp;" "&amp;UPPER(VLOOKUP(M43,$BH$50:$BM$60,3,0)),"")</f>
        <v/>
      </c>
      <c r="T43" s="433"/>
      <c r="U43" s="433"/>
      <c r="V43" s="433"/>
      <c r="W43" s="433"/>
      <c r="X43" s="433"/>
      <c r="Y43" s="433"/>
      <c r="Z43" s="433"/>
      <c r="AA43" s="433"/>
      <c r="AB43" s="433"/>
      <c r="AC43" s="433"/>
      <c r="AD43" s="433"/>
      <c r="AE43" s="433"/>
      <c r="AF43" s="433"/>
      <c r="AG43" s="433"/>
      <c r="AH43" s="433"/>
      <c r="AI43" s="433"/>
      <c r="AJ43" s="433"/>
      <c r="AK43" s="433"/>
      <c r="AL43" s="433"/>
      <c r="AM43" s="490" t="str">
        <f>VLOOKUP($S43,$BQ$50:$BV$57,4,0)&amp;" "&amp;VLOOKUP($S43,$BQ$50:$BV$57,5,0)</f>
        <v xml:space="preserve"> </v>
      </c>
      <c r="AN43" s="491"/>
      <c r="AO43" s="491"/>
      <c r="AP43" s="491"/>
      <c r="AQ43" s="491"/>
      <c r="AR43" s="491"/>
      <c r="AS43" s="491"/>
      <c r="AT43" s="491"/>
      <c r="AU43" s="444" t="str">
        <f>IF($S43="","",UPPER(VLOOKUP($S43,$BQ$50:$BV$60,6,0)))</f>
        <v/>
      </c>
      <c r="AV43" s="453"/>
      <c r="AW43" s="453"/>
      <c r="AX43" s="453"/>
      <c r="AY43" s="453"/>
      <c r="AZ43" s="453"/>
      <c r="BA43" s="453"/>
      <c r="BB43" s="446"/>
      <c r="BC43" s="28"/>
      <c r="BD43" s="28"/>
      <c r="BE43" s="534"/>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532"/>
      <c r="CE43" s="532"/>
      <c r="CF43" s="532"/>
      <c r="CG43" s="532"/>
    </row>
    <row r="44" spans="1:85" ht="17.100000000000001" customHeight="1" thickBot="1">
      <c r="A44" s="51"/>
      <c r="B44" s="61"/>
      <c r="C44" s="485" t="s">
        <v>33</v>
      </c>
      <c r="D44" s="486"/>
      <c r="E44" s="255" t="s">
        <v>32</v>
      </c>
      <c r="F44" s="255" t="s">
        <v>4</v>
      </c>
      <c r="G44" s="386" t="s">
        <v>26</v>
      </c>
      <c r="H44" s="386"/>
      <c r="I44" s="100" t="s">
        <v>119</v>
      </c>
      <c r="J44" s="391"/>
      <c r="K44" s="7"/>
      <c r="L44" s="1"/>
      <c r="M44" s="460" t="s">
        <v>28</v>
      </c>
      <c r="N44" s="461"/>
      <c r="O44" s="461"/>
      <c r="P44" s="461"/>
      <c r="Q44" s="461"/>
      <c r="R44" s="462"/>
      <c r="S44" s="413" t="str">
        <f>IFERROR(UPPER(VLOOKUP(M44,$BH$50:$BM$60,2,0))&amp;" "&amp;UPPER(VLOOKUP(M44,$BH$50:$BM$60,3,0)),"")</f>
        <v/>
      </c>
      <c r="T44" s="433"/>
      <c r="U44" s="433"/>
      <c r="V44" s="433"/>
      <c r="W44" s="433"/>
      <c r="X44" s="433"/>
      <c r="Y44" s="433"/>
      <c r="Z44" s="433"/>
      <c r="AA44" s="433"/>
      <c r="AB44" s="433"/>
      <c r="AC44" s="433"/>
      <c r="AD44" s="433"/>
      <c r="AE44" s="433"/>
      <c r="AF44" s="433"/>
      <c r="AG44" s="433"/>
      <c r="AH44" s="433"/>
      <c r="AI44" s="433"/>
      <c r="AJ44" s="433"/>
      <c r="AK44" s="433"/>
      <c r="AL44" s="433"/>
      <c r="AM44" s="490" t="str">
        <f>VLOOKUP($S44,$BQ$50:$BV$57,4,0)&amp;" "&amp;VLOOKUP($S44,$BQ$50:$BV$57,5,0)</f>
        <v xml:space="preserve"> </v>
      </c>
      <c r="AN44" s="491"/>
      <c r="AO44" s="491"/>
      <c r="AP44" s="491"/>
      <c r="AQ44" s="491"/>
      <c r="AR44" s="491"/>
      <c r="AS44" s="491"/>
      <c r="AT44" s="491"/>
      <c r="AU44" s="444" t="str">
        <f>IF($S44="","",UPPER(VLOOKUP($S44,$BQ$50:$BV$60,6,0)))</f>
        <v/>
      </c>
      <c r="AV44" s="453"/>
      <c r="AW44" s="453"/>
      <c r="AX44" s="453"/>
      <c r="AY44" s="453"/>
      <c r="AZ44" s="453"/>
      <c r="BA44" s="453"/>
      <c r="BB44" s="446"/>
      <c r="BC44" s="28"/>
      <c r="BD44" s="28"/>
      <c r="BE44" s="534"/>
      <c r="BF44" s="55">
        <f t="shared" si="26"/>
        <v>1036</v>
      </c>
      <c r="BG44" s="59" t="str">
        <f>IFERROR(VLOOKUP(BF44,#REF!,2,0),"")</f>
        <v/>
      </c>
      <c r="CD44" s="532"/>
      <c r="CE44" s="532"/>
      <c r="CF44" s="532"/>
      <c r="CG44" s="532"/>
    </row>
    <row r="45" spans="1:85" ht="17.100000000000001" customHeight="1">
      <c r="A45" s="51"/>
      <c r="B45" s="101"/>
      <c r="C45" s="474"/>
      <c r="D45" s="475"/>
      <c r="E45" s="208"/>
      <c r="F45" s="208"/>
      <c r="G45" s="209"/>
      <c r="H45" s="305"/>
      <c r="I45" s="317"/>
      <c r="J45" s="391"/>
      <c r="K45" s="7"/>
      <c r="L45" s="1"/>
      <c r="M45" s="460" t="s">
        <v>6</v>
      </c>
      <c r="N45" s="461"/>
      <c r="O45" s="461"/>
      <c r="P45" s="461"/>
      <c r="Q45" s="461"/>
      <c r="R45" s="462"/>
      <c r="S45" s="413" t="str">
        <f>IFERROR(UPPER(VLOOKUP(M45,$BH$50:$BM$60,2,0))&amp;" "&amp;UPPER(VLOOKUP(M45,$BH$50:$BM$60,3,0)),"")</f>
        <v/>
      </c>
      <c r="T45" s="433"/>
      <c r="U45" s="433"/>
      <c r="V45" s="433"/>
      <c r="W45" s="433"/>
      <c r="X45" s="433"/>
      <c r="Y45" s="433"/>
      <c r="Z45" s="433"/>
      <c r="AA45" s="433"/>
      <c r="AB45" s="433"/>
      <c r="AC45" s="433"/>
      <c r="AD45" s="433"/>
      <c r="AE45" s="433"/>
      <c r="AF45" s="433"/>
      <c r="AG45" s="433"/>
      <c r="AH45" s="433"/>
      <c r="AI45" s="433"/>
      <c r="AJ45" s="433"/>
      <c r="AK45" s="433"/>
      <c r="AL45" s="433"/>
      <c r="AM45" s="490" t="str">
        <f>VLOOKUP($S45,$BQ$50:$BV$60,4,0)&amp;" "&amp;VLOOKUP($S45,$BQ$50:$BV$60,5,0)</f>
        <v xml:space="preserve"> </v>
      </c>
      <c r="AN45" s="491"/>
      <c r="AO45" s="491"/>
      <c r="AP45" s="491"/>
      <c r="AQ45" s="491"/>
      <c r="AR45" s="491"/>
      <c r="AS45" s="491"/>
      <c r="AT45" s="491"/>
      <c r="AU45" s="444" t="str">
        <f>IF($S45="","",UPPER(VLOOKUP($S45,$BQ$50:$BV$60,6,0)))</f>
        <v/>
      </c>
      <c r="AV45" s="453"/>
      <c r="AW45" s="453"/>
      <c r="AX45" s="453"/>
      <c r="AY45" s="453"/>
      <c r="AZ45" s="453"/>
      <c r="BA45" s="453"/>
      <c r="BB45" s="446"/>
      <c r="BC45" s="28"/>
      <c r="BD45" s="28"/>
      <c r="BE45" s="534"/>
      <c r="BF45" s="55">
        <f t="shared" si="26"/>
        <v>1037</v>
      </c>
      <c r="BG45" s="59" t="str">
        <f>IFERROR(VLOOKUP(BF45,#REF!,2,0),"")</f>
        <v/>
      </c>
      <c r="CD45" s="532"/>
      <c r="CE45" s="532"/>
      <c r="CF45" s="532"/>
      <c r="CG45" s="532"/>
    </row>
    <row r="46" spans="1:85" ht="17.100000000000001" customHeight="1" thickBot="1">
      <c r="A46" s="51"/>
      <c r="B46" s="101"/>
      <c r="C46" s="398"/>
      <c r="D46" s="399"/>
      <c r="E46" s="208"/>
      <c r="F46" s="208"/>
      <c r="G46" s="209"/>
      <c r="H46" s="305"/>
      <c r="I46" s="317"/>
      <c r="J46" s="391"/>
      <c r="K46" s="7"/>
      <c r="L46" s="1"/>
      <c r="M46" s="455"/>
      <c r="N46" s="456"/>
      <c r="O46" s="456"/>
      <c r="P46" s="456"/>
      <c r="Q46" s="456"/>
      <c r="R46" s="457"/>
      <c r="S46" s="402" t="str">
        <f>IFERROR(UPPER(VLOOKUP(M46,$BH$50:$BM$60,2,0))&amp;" "&amp;UPPER(VLOOKUP(M46,$BH$50:$BM$60,3,0)),"")</f>
        <v/>
      </c>
      <c r="T46" s="403"/>
      <c r="U46" s="403"/>
      <c r="V46" s="403"/>
      <c r="W46" s="403"/>
      <c r="X46" s="403"/>
      <c r="Y46" s="403"/>
      <c r="Z46" s="403"/>
      <c r="AA46" s="403"/>
      <c r="AB46" s="403"/>
      <c r="AC46" s="403"/>
      <c r="AD46" s="403"/>
      <c r="AE46" s="403"/>
      <c r="AF46" s="403"/>
      <c r="AG46" s="403"/>
      <c r="AH46" s="403"/>
      <c r="AI46" s="403"/>
      <c r="AJ46" s="403"/>
      <c r="AK46" s="403"/>
      <c r="AL46" s="403"/>
      <c r="AM46" s="458" t="str">
        <f>VLOOKUP($S46,$BQ$50:$BV$57,4,0)&amp;" "&amp;VLOOKUP($S46,$BQ$50:$BV$57,5,0)</f>
        <v xml:space="preserve"> </v>
      </c>
      <c r="AN46" s="459"/>
      <c r="AO46" s="459"/>
      <c r="AP46" s="459"/>
      <c r="AQ46" s="459"/>
      <c r="AR46" s="459"/>
      <c r="AS46" s="459"/>
      <c r="AT46" s="459"/>
      <c r="AU46" s="387" t="str">
        <f>IF($S46="","",UPPER(VLOOKUP($S46,$BQ$50:$BV$60,6,0)))</f>
        <v/>
      </c>
      <c r="AV46" s="388"/>
      <c r="AW46" s="388"/>
      <c r="AX46" s="388"/>
      <c r="AY46" s="388"/>
      <c r="AZ46" s="388"/>
      <c r="BA46" s="388"/>
      <c r="BB46" s="389"/>
      <c r="BC46" s="28"/>
      <c r="BD46" s="28"/>
      <c r="BE46" s="534"/>
      <c r="BF46" s="55">
        <f t="shared" si="26"/>
        <v>1038</v>
      </c>
      <c r="BG46" s="59" t="str">
        <f>IFERROR(VLOOKUP(BF46,#REF!,2,0),"")</f>
        <v/>
      </c>
      <c r="CD46" s="532"/>
      <c r="CE46" s="532"/>
      <c r="CF46" s="532"/>
      <c r="CG46" s="532"/>
    </row>
    <row r="47" spans="1:85" ht="17.100000000000001" customHeight="1" thickBot="1">
      <c r="A47" s="51"/>
      <c r="B47" s="101"/>
      <c r="C47" s="398"/>
      <c r="D47" s="399"/>
      <c r="E47" s="267"/>
      <c r="F47" s="267"/>
      <c r="G47" s="209"/>
      <c r="H47" s="305"/>
      <c r="I47" s="317"/>
      <c r="J47" s="391"/>
      <c r="K47" s="7"/>
      <c r="L47" s="1"/>
      <c r="M47" s="395" t="s">
        <v>7</v>
      </c>
      <c r="N47" s="396"/>
      <c r="O47" s="396"/>
      <c r="P47" s="396"/>
      <c r="Q47" s="396"/>
      <c r="R47" s="396"/>
      <c r="S47" s="454" t="str">
        <f>IFERROR(UPPER(VLOOKUP($M47,$BH64:$BS67,10,0)),"")</f>
        <v/>
      </c>
      <c r="T47" s="454"/>
      <c r="U47" s="454"/>
      <c r="V47" s="454"/>
      <c r="W47" s="454"/>
      <c r="X47" s="454"/>
      <c r="Y47" s="454"/>
      <c r="Z47" s="454"/>
      <c r="AA47" s="454"/>
      <c r="AB47" s="454"/>
      <c r="AC47" s="454"/>
      <c r="AD47" s="454"/>
      <c r="AE47" s="454"/>
      <c r="AF47" s="454"/>
      <c r="AG47" s="454"/>
      <c r="AH47" s="213"/>
      <c r="AI47" s="212"/>
      <c r="AJ47" s="213"/>
      <c r="AK47" s="213"/>
      <c r="AL47" s="214" t="s">
        <v>44</v>
      </c>
      <c r="AM47" s="406" t="str">
        <f>IFERROR(UPPER(VLOOKUP(M47,$BH$64:$BM$67,5,0)),"")</f>
        <v/>
      </c>
      <c r="AN47" s="406"/>
      <c r="AO47" s="406"/>
      <c r="AP47" s="406"/>
      <c r="AQ47" s="406"/>
      <c r="AR47" s="406"/>
      <c r="AS47" s="406"/>
      <c r="AT47" s="406"/>
      <c r="AU47" s="213"/>
      <c r="AV47" s="240" t="s">
        <v>14</v>
      </c>
      <c r="AW47" s="404" t="str">
        <f>IFERROR(VLOOKUP(M47,BH64:BS67,6,0),"")</f>
        <v/>
      </c>
      <c r="AX47" s="404"/>
      <c r="AY47" s="404"/>
      <c r="AZ47" s="404"/>
      <c r="BA47" s="404"/>
      <c r="BB47" s="405"/>
      <c r="BC47" s="28"/>
      <c r="BD47" s="28"/>
      <c r="BE47" s="534"/>
      <c r="BF47" s="55">
        <f t="shared" si="26"/>
        <v>1039</v>
      </c>
      <c r="BG47" s="59" t="str">
        <f>IFERROR(VLOOKUP(BF47,#REF!,2,0),"")</f>
        <v/>
      </c>
      <c r="CD47" s="532"/>
      <c r="CE47" s="532"/>
      <c r="CF47" s="532"/>
      <c r="CG47" s="532"/>
    </row>
    <row r="48" spans="1:85" ht="17.100000000000001" customHeight="1">
      <c r="A48" s="51"/>
      <c r="B48" s="101"/>
      <c r="C48" s="398"/>
      <c r="D48" s="399"/>
      <c r="E48" s="208"/>
      <c r="F48" s="208"/>
      <c r="G48" s="209"/>
      <c r="H48" s="305"/>
      <c r="I48" s="317"/>
      <c r="J48" s="391"/>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534"/>
      <c r="BF48" s="55">
        <f t="shared" si="26"/>
        <v>1040</v>
      </c>
      <c r="BG48" s="59" t="str">
        <f>IFERROR(VLOOKUP(BF48,#REF!,2,0),"")</f>
        <v/>
      </c>
      <c r="CD48" s="532"/>
      <c r="CE48" s="532"/>
      <c r="CF48" s="532"/>
      <c r="CG48" s="532"/>
    </row>
    <row r="49" spans="1:85" ht="17.100000000000001" customHeight="1">
      <c r="A49" s="51"/>
      <c r="B49" s="101"/>
      <c r="C49" s="398"/>
      <c r="D49" s="399"/>
      <c r="E49" s="208"/>
      <c r="F49" s="208"/>
      <c r="G49" s="209"/>
      <c r="H49" s="305"/>
      <c r="I49" s="317"/>
      <c r="J49" s="391"/>
      <c r="K49" s="7"/>
      <c r="L49" s="1"/>
      <c r="M49" s="397"/>
      <c r="N49" s="397"/>
      <c r="O49" s="397"/>
      <c r="P49" s="397"/>
      <c r="Q49" s="397"/>
      <c r="R49" s="397"/>
      <c r="S49" s="397"/>
      <c r="T49" s="397"/>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534"/>
      <c r="BF49" s="55">
        <f t="shared" si="26"/>
        <v>1041</v>
      </c>
      <c r="BG49" s="59" t="str">
        <f>IFERROR(VLOOKUP(BF49,#REF!,2,0),"")</f>
        <v/>
      </c>
      <c r="CD49" s="532"/>
      <c r="CE49" s="532"/>
      <c r="CF49" s="532"/>
      <c r="CG49" s="532"/>
    </row>
    <row r="50" spans="1:85" ht="17.100000000000001" customHeight="1">
      <c r="A50" s="51"/>
      <c r="B50" s="101"/>
      <c r="C50" s="398"/>
      <c r="D50" s="399"/>
      <c r="E50" s="208"/>
      <c r="F50" s="208"/>
      <c r="G50" s="209"/>
      <c r="H50" s="305"/>
      <c r="I50" s="317"/>
      <c r="J50" s="391"/>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534"/>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532"/>
      <c r="CE50" s="532"/>
      <c r="CF50" s="532"/>
      <c r="CG50" s="532"/>
    </row>
    <row r="51" spans="1:85" ht="17.100000000000001" customHeight="1">
      <c r="A51" s="51"/>
      <c r="B51" s="101"/>
      <c r="C51" s="398"/>
      <c r="D51" s="399"/>
      <c r="E51" s="208"/>
      <c r="F51" s="208"/>
      <c r="G51" s="209"/>
      <c r="H51" s="305"/>
      <c r="I51" s="317"/>
      <c r="J51" s="391"/>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534"/>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532"/>
      <c r="CE51" s="532"/>
      <c r="CF51" s="532"/>
      <c r="CG51" s="532"/>
    </row>
    <row r="52" spans="1:85" ht="17.100000000000001" customHeight="1" thickBot="1">
      <c r="A52" s="391"/>
      <c r="B52" s="391"/>
      <c r="C52" s="391"/>
      <c r="D52" s="258"/>
      <c r="E52" s="258"/>
      <c r="F52" s="258"/>
      <c r="G52" s="258"/>
      <c r="H52" s="258"/>
      <c r="I52" s="258"/>
      <c r="J52" s="391"/>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390"/>
      <c r="BC52" s="390"/>
      <c r="BD52" s="390"/>
      <c r="BE52" s="534"/>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532"/>
      <c r="CE52" s="532"/>
      <c r="CF52" s="532"/>
      <c r="CG52" s="532"/>
    </row>
    <row r="53" spans="1:85" ht="17.100000000000001" customHeight="1" thickBot="1">
      <c r="A53" s="391"/>
      <c r="B53" s="391"/>
      <c r="C53" s="391"/>
      <c r="D53" s="260" t="s">
        <v>6</v>
      </c>
      <c r="E53" s="261"/>
      <c r="F53" s="261"/>
      <c r="G53" s="261"/>
      <c r="H53" s="261"/>
      <c r="I53" s="262"/>
      <c r="J53" s="391"/>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0"/>
      <c r="AK53" s="390"/>
      <c r="AL53" s="390"/>
      <c r="AM53" s="390"/>
      <c r="AN53" s="390"/>
      <c r="AO53" s="390"/>
      <c r="AP53" s="390"/>
      <c r="AQ53" s="390"/>
      <c r="AR53" s="390"/>
      <c r="AS53" s="390"/>
      <c r="AT53" s="390"/>
      <c r="AU53" s="390"/>
      <c r="AV53" s="390"/>
      <c r="AW53" s="390"/>
      <c r="AX53" s="390"/>
      <c r="AY53" s="390"/>
      <c r="AZ53" s="390"/>
      <c r="BA53" s="390"/>
      <c r="BB53" s="390"/>
      <c r="BC53" s="390"/>
      <c r="BD53" s="390"/>
      <c r="BE53" s="534"/>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532"/>
      <c r="CE53" s="532"/>
      <c r="CF53" s="532"/>
      <c r="CG53" s="532"/>
    </row>
    <row r="54" spans="1:85" ht="17.100000000000001" customHeight="1" thickBot="1">
      <c r="A54" s="391"/>
      <c r="B54" s="391"/>
      <c r="C54" s="391"/>
      <c r="D54" s="231"/>
      <c r="E54" s="255" t="s">
        <v>32</v>
      </c>
      <c r="F54" s="255" t="s">
        <v>4</v>
      </c>
      <c r="G54" s="386" t="s">
        <v>26</v>
      </c>
      <c r="H54" s="386"/>
      <c r="I54" s="100" t="s">
        <v>119</v>
      </c>
      <c r="J54" s="391"/>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90"/>
      <c r="BD54" s="390"/>
      <c r="BE54" s="534"/>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532"/>
      <c r="CE54" s="532"/>
      <c r="CF54" s="532"/>
      <c r="CG54" s="532"/>
    </row>
    <row r="55" spans="1:85" ht="17.100000000000001" customHeight="1">
      <c r="A55" s="391"/>
      <c r="B55" s="391"/>
      <c r="C55" s="391"/>
      <c r="D55" s="101"/>
      <c r="E55" s="208"/>
      <c r="F55" s="208"/>
      <c r="G55" s="209"/>
      <c r="H55" s="305"/>
      <c r="I55" s="317"/>
      <c r="J55" s="391"/>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0"/>
      <c r="BE55" s="534"/>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532"/>
      <c r="CE55" s="532"/>
      <c r="CF55" s="532"/>
      <c r="CG55" s="532"/>
    </row>
    <row r="56" spans="1:85" ht="17.100000000000001" customHeight="1">
      <c r="A56" s="391"/>
      <c r="B56" s="391"/>
      <c r="C56" s="391"/>
      <c r="D56" s="102"/>
      <c r="E56" s="208"/>
      <c r="F56" s="208"/>
      <c r="G56" s="209"/>
      <c r="H56" s="305"/>
      <c r="I56" s="317"/>
      <c r="J56" s="391"/>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0"/>
      <c r="AZ56" s="390"/>
      <c r="BA56" s="390"/>
      <c r="BB56" s="390"/>
      <c r="BC56" s="390"/>
      <c r="BD56" s="390"/>
      <c r="BE56" s="534"/>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532"/>
      <c r="CE56" s="532"/>
      <c r="CF56" s="532"/>
      <c r="CG56" s="532"/>
    </row>
    <row r="57" spans="1:85" ht="17.100000000000001" customHeight="1">
      <c r="A57" s="391"/>
      <c r="B57" s="391"/>
      <c r="C57" s="391"/>
      <c r="D57" s="102"/>
      <c r="E57" s="208"/>
      <c r="F57" s="208"/>
      <c r="G57" s="209"/>
      <c r="H57" s="305"/>
      <c r="I57" s="317"/>
      <c r="J57" s="391"/>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0"/>
      <c r="AY57" s="390"/>
      <c r="AZ57" s="390"/>
      <c r="BA57" s="390"/>
      <c r="BB57" s="390"/>
      <c r="BC57" s="390"/>
      <c r="BD57" s="390"/>
      <c r="BE57" s="534"/>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532"/>
      <c r="CE57" s="532"/>
      <c r="CF57" s="532"/>
      <c r="CG57" s="532"/>
    </row>
    <row r="58" spans="1:85" ht="17.100000000000001" customHeight="1" thickBot="1">
      <c r="A58" s="391"/>
      <c r="B58" s="391"/>
      <c r="C58" s="391"/>
      <c r="D58" s="103"/>
      <c r="E58" s="266"/>
      <c r="F58" s="266"/>
      <c r="G58" s="234"/>
      <c r="H58" s="306"/>
      <c r="I58" s="318"/>
      <c r="J58" s="391"/>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534"/>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532"/>
      <c r="CE58" s="532"/>
      <c r="CF58" s="532"/>
      <c r="CG58" s="532"/>
    </row>
    <row r="59" spans="1:85" ht="17.100000000000001" customHeight="1" thickBot="1">
      <c r="A59" s="391"/>
      <c r="B59" s="391"/>
      <c r="C59" s="391"/>
      <c r="D59" s="259"/>
      <c r="E59" s="259"/>
      <c r="F59" s="259"/>
      <c r="G59" s="259"/>
      <c r="H59" s="259"/>
      <c r="I59" s="259"/>
      <c r="J59" s="391"/>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0"/>
      <c r="AY59" s="390"/>
      <c r="AZ59" s="390"/>
      <c r="BA59" s="390"/>
      <c r="BB59" s="390"/>
      <c r="BC59" s="390"/>
      <c r="BD59" s="390"/>
      <c r="BE59" s="534"/>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532"/>
      <c r="CE59" s="532"/>
      <c r="CF59" s="532"/>
      <c r="CG59" s="532"/>
    </row>
    <row r="60" spans="1:85" ht="17.100000000000001" customHeight="1" thickBot="1">
      <c r="A60" s="391"/>
      <c r="B60" s="391"/>
      <c r="C60" s="391"/>
      <c r="D60" s="260" t="s">
        <v>35</v>
      </c>
      <c r="E60" s="261"/>
      <c r="F60" s="261"/>
      <c r="G60" s="261"/>
      <c r="H60" s="261"/>
      <c r="I60" s="262"/>
      <c r="J60" s="391"/>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D60" s="390"/>
      <c r="BE60" s="534"/>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532"/>
      <c r="CE60" s="532"/>
      <c r="CF60" s="532"/>
      <c r="CG60" s="532"/>
    </row>
    <row r="61" spans="1:85" ht="17.100000000000001" customHeight="1">
      <c r="A61" s="391"/>
      <c r="B61" s="391"/>
      <c r="C61" s="391"/>
      <c r="D61" s="231"/>
      <c r="E61" s="105" t="s">
        <v>32</v>
      </c>
      <c r="F61" s="104" t="s">
        <v>4</v>
      </c>
      <c r="G61" s="392" t="s">
        <v>42</v>
      </c>
      <c r="H61" s="393"/>
      <c r="I61" s="106" t="s">
        <v>43</v>
      </c>
      <c r="J61" s="391"/>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0"/>
      <c r="AY61" s="390"/>
      <c r="AZ61" s="390"/>
      <c r="BA61" s="390"/>
      <c r="BB61" s="390"/>
      <c r="BC61" s="390"/>
      <c r="BD61" s="390"/>
      <c r="BE61" s="534"/>
      <c r="BF61" s="55">
        <f t="shared" si="26"/>
        <v>1053</v>
      </c>
      <c r="BG61" s="59" t="str">
        <f>IFERROR(VLOOKUP(BF61,#REF!,2,0),"")</f>
        <v/>
      </c>
      <c r="BH61" t="str">
        <f>IF(BO61=1,$D$53,"")</f>
        <v/>
      </c>
      <c r="BI61"/>
      <c r="BJ61"/>
      <c r="BK61"/>
      <c r="BL61"/>
      <c r="BN61"/>
      <c r="BO61"/>
      <c r="BP61"/>
      <c r="BQ61"/>
      <c r="BR61"/>
      <c r="BS61"/>
      <c r="BT61"/>
      <c r="BU61"/>
      <c r="BV61"/>
      <c r="BW61"/>
      <c r="BX61"/>
      <c r="BY61"/>
      <c r="BZ61"/>
      <c r="CA61"/>
      <c r="CB61"/>
      <c r="CD61" s="532"/>
      <c r="CE61" s="532"/>
      <c r="CF61" s="532"/>
      <c r="CG61" s="532"/>
    </row>
    <row r="62" spans="1:85" ht="17.100000000000001" customHeight="1">
      <c r="A62" s="391"/>
      <c r="B62" s="391"/>
      <c r="C62" s="391"/>
      <c r="D62" s="107"/>
      <c r="E62" s="208"/>
      <c r="F62" s="208"/>
      <c r="G62" s="394"/>
      <c r="H62" s="394"/>
      <c r="I62" s="235"/>
      <c r="J62" s="391"/>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0"/>
      <c r="BA62" s="390"/>
      <c r="BB62" s="390"/>
      <c r="BC62" s="390"/>
      <c r="BD62" s="390"/>
      <c r="BE62" s="534"/>
      <c r="BF62" s="55">
        <f t="shared" si="26"/>
        <v>1054</v>
      </c>
      <c r="BG62" s="59" t="str">
        <f>IFERROR(VLOOKUP(BF62,#REF!,2,0),"")</f>
        <v/>
      </c>
      <c r="BH62"/>
      <c r="BI62"/>
      <c r="BJ62"/>
      <c r="BK62"/>
      <c r="BL62"/>
      <c r="BN62"/>
      <c r="BO62"/>
      <c r="BP62"/>
      <c r="BQ62"/>
      <c r="BR62"/>
      <c r="BS62"/>
      <c r="BT62"/>
      <c r="BU62"/>
      <c r="BV62"/>
      <c r="BW62"/>
      <c r="BX62"/>
      <c r="BY62"/>
      <c r="BZ62"/>
      <c r="CA62"/>
      <c r="CB62"/>
      <c r="CD62" s="532"/>
      <c r="CE62" s="532"/>
      <c r="CF62" s="532"/>
      <c r="CG62" s="532"/>
    </row>
    <row r="63" spans="1:85" ht="17.100000000000001" customHeight="1">
      <c r="A63" s="391"/>
      <c r="B63" s="391"/>
      <c r="C63" s="391"/>
      <c r="D63" s="107"/>
      <c r="E63" s="208"/>
      <c r="F63" s="208"/>
      <c r="G63" s="394"/>
      <c r="H63" s="394"/>
      <c r="I63" s="236"/>
      <c r="J63" s="391"/>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390"/>
      <c r="BD63" s="390"/>
      <c r="BE63" s="534"/>
      <c r="BF63" s="55">
        <f t="shared" si="26"/>
        <v>1055</v>
      </c>
      <c r="BG63" s="59" t="str">
        <f>IFERROR(VLOOKUP(BF63,#REF!,2,0),"")</f>
        <v/>
      </c>
      <c r="BH63"/>
      <c r="BI63"/>
      <c r="BJ63"/>
      <c r="BK63"/>
      <c r="BL63"/>
      <c r="BN63"/>
      <c r="BO63"/>
      <c r="BP63"/>
      <c r="BQ63"/>
      <c r="BR63"/>
      <c r="BS63"/>
      <c r="BT63"/>
      <c r="BU63"/>
      <c r="BV63"/>
      <c r="BW63"/>
      <c r="BX63"/>
      <c r="BY63"/>
      <c r="BZ63"/>
      <c r="CA63"/>
      <c r="CB63"/>
      <c r="CD63" s="532"/>
      <c r="CE63" s="532"/>
      <c r="CF63" s="532"/>
      <c r="CG63" s="532"/>
    </row>
    <row r="64" spans="1:85" ht="17.100000000000001" customHeight="1">
      <c r="A64" s="391"/>
      <c r="B64" s="391"/>
      <c r="C64" s="391"/>
      <c r="D64" s="107"/>
      <c r="E64" s="208"/>
      <c r="F64" s="208"/>
      <c r="G64" s="400"/>
      <c r="H64" s="400"/>
      <c r="I64" s="237"/>
      <c r="J64" s="391"/>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c r="AZ64" s="390"/>
      <c r="BA64" s="390"/>
      <c r="BB64" s="390"/>
      <c r="BC64" s="390"/>
      <c r="BD64" s="390"/>
      <c r="BE64" s="534"/>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532"/>
      <c r="CE64" s="532"/>
      <c r="CF64" s="532"/>
      <c r="CG64" s="532"/>
    </row>
    <row r="65" spans="1:119" ht="17.100000000000001" customHeight="1" thickBot="1">
      <c r="A65" s="391"/>
      <c r="B65" s="391"/>
      <c r="C65" s="391"/>
      <c r="D65" s="108"/>
      <c r="E65" s="266"/>
      <c r="F65" s="266"/>
      <c r="G65" s="401"/>
      <c r="H65" s="401"/>
      <c r="I65" s="265"/>
      <c r="J65" s="391"/>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0"/>
      <c r="AY65" s="390"/>
      <c r="AZ65" s="390"/>
      <c r="BA65" s="390"/>
      <c r="BB65" s="390"/>
      <c r="BC65" s="390"/>
      <c r="BD65" s="390"/>
      <c r="BE65" s="534"/>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532"/>
      <c r="CE65" s="532"/>
      <c r="CF65" s="532"/>
      <c r="CG65" s="532"/>
    </row>
    <row r="66" spans="1:119" ht="17.100000000000001" customHeight="1">
      <c r="A66" s="257"/>
      <c r="B66" s="257"/>
      <c r="C66" s="257"/>
      <c r="D66" s="257"/>
      <c r="E66" s="257"/>
      <c r="F66" s="257"/>
      <c r="G66" s="257"/>
      <c r="H66" s="257"/>
      <c r="I66" s="257"/>
      <c r="J66" s="391"/>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0"/>
      <c r="BA66" s="390"/>
      <c r="BB66" s="390"/>
      <c r="BC66" s="390"/>
      <c r="BD66" s="390"/>
      <c r="BE66" s="534"/>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532"/>
      <c r="CE66" s="532"/>
      <c r="CF66" s="532"/>
      <c r="CG66" s="532"/>
    </row>
    <row r="67" spans="1:119" ht="17.100000000000001" customHeight="1">
      <c r="A67" s="257"/>
      <c r="B67" s="257"/>
      <c r="C67" s="257"/>
      <c r="D67" s="257"/>
      <c r="E67" s="257"/>
      <c r="F67" s="257"/>
      <c r="G67" s="257"/>
      <c r="H67" s="257"/>
      <c r="I67" s="257"/>
      <c r="J67" s="391"/>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0"/>
      <c r="AY67" s="390"/>
      <c r="AZ67" s="390"/>
      <c r="BA67" s="390"/>
      <c r="BB67" s="390"/>
      <c r="BC67" s="390"/>
      <c r="BD67" s="390"/>
      <c r="BE67" s="534"/>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532"/>
      <c r="CE67" s="532"/>
      <c r="CF67" s="532"/>
      <c r="CG67" s="532"/>
    </row>
    <row r="68" spans="1:119" ht="17.100000000000001" customHeight="1">
      <c r="A68" s="257"/>
      <c r="B68" s="257"/>
      <c r="C68" s="257"/>
      <c r="D68" s="257"/>
      <c r="E68" s="257"/>
      <c r="F68" s="257"/>
      <c r="G68" s="257"/>
      <c r="H68" s="257"/>
      <c r="I68" s="257"/>
      <c r="J68" s="391"/>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390"/>
      <c r="BE68" s="534"/>
      <c r="BF68" s="55">
        <f t="shared" si="26"/>
        <v>1060</v>
      </c>
      <c r="BG68" s="59" t="str">
        <f>IFERROR(VLOOKUP(BF68,#REF!,2,0),"")</f>
        <v/>
      </c>
      <c r="BH68"/>
      <c r="BI68"/>
      <c r="BJ68"/>
      <c r="BK68"/>
      <c r="BL68"/>
      <c r="BN68"/>
      <c r="BO68"/>
      <c r="BP68"/>
      <c r="BQ68"/>
      <c r="BR68"/>
      <c r="BS68"/>
      <c r="BT68"/>
      <c r="BU68"/>
      <c r="BV68"/>
      <c r="BW68"/>
      <c r="BX68"/>
      <c r="BY68"/>
      <c r="BZ68"/>
      <c r="CA68"/>
      <c r="CB68"/>
      <c r="CD68" s="532"/>
      <c r="CE68" s="532"/>
      <c r="CF68" s="532"/>
      <c r="CG68" s="532"/>
    </row>
    <row r="69" spans="1:119" ht="17.100000000000001" customHeight="1">
      <c r="A69" s="257"/>
      <c r="B69" s="257"/>
      <c r="C69" s="257"/>
      <c r="D69" s="257"/>
      <c r="E69" s="257"/>
      <c r="F69" s="257"/>
      <c r="G69" s="257"/>
      <c r="H69" s="257"/>
      <c r="I69" s="257"/>
      <c r="J69" s="391"/>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0"/>
      <c r="AY69" s="390"/>
      <c r="AZ69" s="390"/>
      <c r="BA69" s="390"/>
      <c r="BB69" s="390"/>
      <c r="BC69" s="390"/>
      <c r="BD69" s="390"/>
      <c r="BE69" s="534"/>
      <c r="BF69" s="55">
        <f t="shared" si="26"/>
        <v>1061</v>
      </c>
      <c r="BG69" s="59" t="str">
        <f>IFERROR(VLOOKUP(BF69,#REF!,2,0),"")</f>
        <v/>
      </c>
      <c r="BH69"/>
      <c r="BI69"/>
      <c r="BJ69"/>
      <c r="BK69"/>
      <c r="BL69"/>
      <c r="BN69"/>
      <c r="BO69"/>
      <c r="BP69"/>
      <c r="BQ69"/>
      <c r="BR69"/>
      <c r="BS69"/>
      <c r="BT69"/>
      <c r="BU69"/>
      <c r="BV69"/>
      <c r="BW69"/>
      <c r="BX69"/>
      <c r="BY69"/>
      <c r="BZ69"/>
      <c r="CA69"/>
      <c r="CB69"/>
      <c r="CD69" s="532"/>
      <c r="CE69" s="532"/>
      <c r="CF69" s="532"/>
      <c r="CG69" s="532"/>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532"/>
      <c r="CE70" s="532"/>
      <c r="CF70" s="532"/>
      <c r="CG70" s="532"/>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532"/>
      <c r="CE71" s="532"/>
      <c r="CF71" s="532"/>
      <c r="CG71" s="532"/>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532"/>
      <c r="CE72" s="532"/>
      <c r="CF72" s="532"/>
      <c r="CG72" s="532"/>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532"/>
      <c r="CE73" s="532"/>
      <c r="CF73" s="532"/>
      <c r="CG73" s="532"/>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532"/>
      <c r="CE74" s="532"/>
      <c r="CF74" s="532"/>
      <c r="CG74" s="532"/>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532"/>
      <c r="CE75" s="532"/>
      <c r="CF75" s="532"/>
      <c r="CG75" s="532"/>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532"/>
      <c r="CE76" s="532"/>
      <c r="CF76" s="532"/>
      <c r="CG76" s="532"/>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532"/>
      <c r="CE77" s="532"/>
      <c r="CF77" s="532"/>
      <c r="CG77" s="532"/>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Q21:AL21"/>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4"/>
      <c r="C1" s="574"/>
      <c r="D1" s="574"/>
      <c r="E1" s="574"/>
      <c r="F1" s="574"/>
      <c r="G1" s="574"/>
      <c r="H1" s="574"/>
      <c r="I1" s="574"/>
      <c r="J1" s="574"/>
      <c r="K1" s="574"/>
      <c r="L1" s="574"/>
      <c r="M1" s="574"/>
      <c r="N1" s="574"/>
      <c r="O1" s="574"/>
      <c r="P1" s="574"/>
      <c r="Q1" s="574"/>
      <c r="R1" s="574"/>
      <c r="S1" s="574"/>
      <c r="T1" s="574"/>
      <c r="U1" s="574"/>
      <c r="V1" s="59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90"/>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90"/>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90"/>
      <c r="W4" s="112"/>
      <c r="X4" s="112"/>
      <c r="Y4" s="112"/>
      <c r="Z4" s="112"/>
      <c r="AA4" s="112"/>
      <c r="AB4" s="112"/>
      <c r="AC4" s="592" t="s">
        <v>102</v>
      </c>
      <c r="AD4" s="592"/>
      <c r="AE4" s="592"/>
      <c r="AF4" s="592"/>
      <c r="AG4" s="592"/>
      <c r="AH4" s="592"/>
      <c r="AI4" s="592"/>
      <c r="AJ4" s="592"/>
      <c r="AK4" s="592"/>
      <c r="AL4" s="592"/>
      <c r="AM4" s="592"/>
      <c r="AN4" s="592"/>
      <c r="AO4" s="592"/>
      <c r="AP4" s="592"/>
      <c r="AQ4" s="591"/>
      <c r="AR4" s="591"/>
      <c r="AS4" s="591"/>
      <c r="AT4" s="591"/>
      <c r="AU4" s="591"/>
      <c r="AV4" s="591"/>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88" t="s">
        <v>59</v>
      </c>
      <c r="C5" s="589"/>
      <c r="D5" s="586"/>
      <c r="E5" s="587"/>
      <c r="F5" s="153"/>
      <c r="G5" s="120"/>
      <c r="H5" s="251" t="s">
        <v>117</v>
      </c>
      <c r="I5" s="583" t="str">
        <f>IF(D14 &lt; 115, "Serie A1", IF( D14&lt;187, "Campionato Open", IF(D14&lt; 370, "Serie A2", "NR Gara Inesistente")))</f>
        <v>Serie A1</v>
      </c>
      <c r="J5" s="584"/>
      <c r="K5" s="585"/>
      <c r="L5" s="580" t="s">
        <v>109</v>
      </c>
      <c r="M5" s="581"/>
      <c r="N5" s="581"/>
      <c r="O5" s="582"/>
      <c r="P5" s="577"/>
      <c r="Q5" s="578"/>
      <c r="R5" s="578"/>
      <c r="S5" s="578"/>
      <c r="T5" s="579"/>
      <c r="U5" s="122"/>
      <c r="V5" s="590"/>
      <c r="W5" s="112"/>
      <c r="X5" s="112"/>
      <c r="Y5" s="112"/>
      <c r="Z5" s="112"/>
      <c r="AA5" s="112"/>
      <c r="AB5" s="112"/>
      <c r="AC5" s="592"/>
      <c r="AD5" s="592"/>
      <c r="AE5" s="592"/>
      <c r="AF5" s="592"/>
      <c r="AG5" s="592"/>
      <c r="AH5" s="592"/>
      <c r="AI5" s="592"/>
      <c r="AJ5" s="592"/>
      <c r="AK5" s="592"/>
      <c r="AL5" s="592"/>
      <c r="AM5" s="592"/>
      <c r="AN5" s="592"/>
      <c r="AO5" s="592"/>
      <c r="AP5" s="592"/>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5" t="str">
        <f>IFERROR(IF(D5="","Inserire numero gara",VLOOKUP(D5,Calendario!C:C,1,0)),"Numero gara inesistente")</f>
        <v>Inserire numero gara</v>
      </c>
      <c r="C6" s="576"/>
      <c r="D6" s="576"/>
      <c r="E6" s="576"/>
      <c r="F6" s="576"/>
      <c r="G6" s="576"/>
      <c r="H6" s="576"/>
      <c r="I6" s="576"/>
      <c r="J6" s="576"/>
      <c r="K6" s="576"/>
      <c r="L6" s="182"/>
      <c r="M6" s="182"/>
      <c r="N6" s="182"/>
      <c r="O6" s="120"/>
      <c r="P6" s="120"/>
      <c r="Q6" s="120"/>
      <c r="R6" s="120"/>
      <c r="S6" s="120"/>
      <c r="T6" s="121"/>
      <c r="U6" s="122"/>
      <c r="V6" s="590"/>
      <c r="W6" s="112"/>
      <c r="X6" s="1"/>
      <c r="Y6" s="1"/>
      <c r="Z6" s="1"/>
      <c r="AA6" s="1"/>
      <c r="AB6" s="1"/>
      <c r="AC6" s="592"/>
      <c r="AD6" s="592"/>
      <c r="AE6" s="592"/>
      <c r="AF6" s="592"/>
      <c r="AG6" s="592"/>
      <c r="AH6" s="592"/>
      <c r="AI6" s="592"/>
      <c r="AJ6" s="592"/>
      <c r="AK6" s="592"/>
      <c r="AL6" s="592"/>
      <c r="AM6" s="592"/>
      <c r="AN6" s="592"/>
      <c r="AO6" s="592"/>
      <c r="AP6" s="592"/>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571" t="s">
        <v>68</v>
      </c>
      <c r="C7" s="572"/>
      <c r="D7" s="572"/>
      <c r="E7" s="572"/>
      <c r="F7" s="572"/>
      <c r="G7" s="573"/>
      <c r="H7" s="568" t="s">
        <v>161</v>
      </c>
      <c r="I7" s="569"/>
      <c r="J7" s="569"/>
      <c r="K7" s="569"/>
      <c r="L7" s="569"/>
      <c r="M7" s="569"/>
      <c r="N7" s="569"/>
      <c r="O7" s="569"/>
      <c r="P7" s="569"/>
      <c r="Q7" s="569"/>
      <c r="R7" s="569"/>
      <c r="S7" s="569"/>
      <c r="T7" s="570"/>
      <c r="U7" s="122"/>
      <c r="V7" s="590"/>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90"/>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90"/>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565"/>
      <c r="J10" s="566"/>
      <c r="K10" s="566"/>
      <c r="L10" s="566"/>
      <c r="M10" s="566"/>
      <c r="N10" s="566"/>
      <c r="O10" s="566"/>
      <c r="P10" s="566"/>
      <c r="Q10" s="566"/>
      <c r="R10" s="566"/>
      <c r="S10" s="566"/>
      <c r="T10" s="567"/>
      <c r="U10" s="122"/>
      <c r="V10" s="590"/>
      <c r="W10" s="112"/>
      <c r="X10" s="593" t="s">
        <v>60</v>
      </c>
      <c r="Y10" s="593"/>
      <c r="Z10" s="593"/>
      <c r="AA10" s="593"/>
      <c r="AB10" s="593"/>
      <c r="AC10" s="616" t="str">
        <f>H7</f>
        <v>UNREAL</v>
      </c>
      <c r="AD10" s="616"/>
      <c r="AE10" s="616"/>
      <c r="AF10" s="616"/>
      <c r="AG10" s="616"/>
      <c r="AH10" s="616"/>
      <c r="AI10" s="616"/>
      <c r="AJ10" s="616"/>
      <c r="AK10" s="616"/>
      <c r="AL10" s="616"/>
      <c r="AM10" s="616"/>
      <c r="AN10" s="616"/>
      <c r="AO10" s="616"/>
      <c r="AP10" s="616"/>
      <c r="AQ10" s="616"/>
      <c r="AR10" s="616"/>
      <c r="AS10" s="616"/>
      <c r="AT10" s="616"/>
      <c r="AU10" s="616"/>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90"/>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562" t="s">
        <v>111</v>
      </c>
      <c r="C12" s="563"/>
      <c r="D12" s="563"/>
      <c r="E12" s="564"/>
      <c r="F12" s="559"/>
      <c r="G12" s="560"/>
      <c r="H12" s="560"/>
      <c r="I12" s="560"/>
      <c r="J12" s="560"/>
      <c r="K12" s="560"/>
      <c r="L12" s="560"/>
      <c r="M12" s="561"/>
      <c r="N12" s="153"/>
      <c r="O12" s="247" t="s">
        <v>14</v>
      </c>
      <c r="P12" s="556"/>
      <c r="Q12" s="557"/>
      <c r="R12" s="557"/>
      <c r="S12" s="557"/>
      <c r="T12" s="558"/>
      <c r="U12" s="122"/>
      <c r="V12" s="590"/>
      <c r="W12" s="112"/>
      <c r="X12" s="136" t="s">
        <v>103</v>
      </c>
      <c r="Y12" s="137"/>
      <c r="Z12" s="595" t="str">
        <f>I5</f>
        <v>Serie A1</v>
      </c>
      <c r="AA12" s="596"/>
      <c r="AB12" s="596"/>
      <c r="AC12" s="596"/>
      <c r="AD12" s="136" t="s">
        <v>21</v>
      </c>
      <c r="AE12" s="137"/>
      <c r="AF12" s="604">
        <f>D5</f>
        <v>0</v>
      </c>
      <c r="AG12" s="604"/>
      <c r="AH12" s="1"/>
      <c r="AI12" s="161" t="s">
        <v>0</v>
      </c>
      <c r="AJ12" s="605">
        <f>P5</f>
        <v>0</v>
      </c>
      <c r="AK12" s="606"/>
      <c r="AL12" s="606"/>
      <c r="AM12" s="606"/>
      <c r="AN12" s="606"/>
      <c r="AO12" s="1"/>
      <c r="AP12" s="1"/>
      <c r="AQ12" s="161" t="s">
        <v>83</v>
      </c>
      <c r="AR12" s="606"/>
      <c r="AS12" s="606"/>
      <c r="AT12" s="606"/>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90"/>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90"/>
      <c r="W14" s="112"/>
      <c r="X14" s="139" t="s">
        <v>68</v>
      </c>
      <c r="Y14" s="1"/>
      <c r="Z14" s="1"/>
      <c r="AA14" s="1"/>
      <c r="AB14" s="1"/>
      <c r="AC14" s="1"/>
      <c r="AD14" s="554" t="str">
        <f>IFERROR(VLOOKUP(D5,Calendario!C:K, 4,), "")</f>
        <v/>
      </c>
      <c r="AE14" s="554"/>
      <c r="AF14" s="554"/>
      <c r="AG14" s="554"/>
      <c r="AH14" s="554"/>
      <c r="AI14" s="554"/>
      <c r="AJ14" s="554"/>
      <c r="AK14" s="554"/>
      <c r="AL14" s="554"/>
      <c r="AM14" s="554"/>
      <c r="AN14" s="554"/>
      <c r="AO14" s="554"/>
      <c r="AP14" s="554"/>
      <c r="AQ14" s="554"/>
      <c r="AR14" s="554"/>
      <c r="AS14" s="554"/>
      <c r="AT14" s="554"/>
      <c r="AU14" s="554"/>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90"/>
      <c r="W15" s="112"/>
      <c r="X15" s="139" t="s">
        <v>71</v>
      </c>
      <c r="Y15" s="140"/>
      <c r="Z15" s="140"/>
      <c r="AA15" s="140"/>
      <c r="AB15" s="140"/>
      <c r="AC15" s="1"/>
      <c r="AD15" s="553" t="str">
        <f>IFERROR(VLOOKUP(D5,Calendario!C:K, 5,), "")</f>
        <v/>
      </c>
      <c r="AE15" s="553"/>
      <c r="AF15" s="553"/>
      <c r="AG15" s="553"/>
      <c r="AH15" s="553"/>
      <c r="AI15" s="553"/>
      <c r="AJ15" s="553"/>
      <c r="AK15" s="553"/>
      <c r="AL15" s="553"/>
      <c r="AM15" s="553"/>
      <c r="AN15" s="553"/>
      <c r="AO15" s="553"/>
      <c r="AP15" s="553"/>
      <c r="AQ15" s="553"/>
      <c r="AR15" s="553"/>
      <c r="AS15" s="553"/>
      <c r="AT15" s="553"/>
      <c r="AU15" s="553"/>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90"/>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90"/>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90"/>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90"/>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90"/>
      <c r="W20" s="112"/>
      <c r="X20" s="615" t="s">
        <v>106</v>
      </c>
      <c r="Y20" s="615"/>
      <c r="Z20" s="555" t="str">
        <f>IF(I10 = "", "", I10)</f>
        <v/>
      </c>
      <c r="AA20" s="555"/>
      <c r="AB20" s="555"/>
      <c r="AC20" s="555"/>
      <c r="AD20" s="555"/>
      <c r="AE20" s="555"/>
      <c r="AF20" s="555"/>
      <c r="AG20" s="555"/>
      <c r="AH20" s="555"/>
      <c r="AI20" s="555"/>
      <c r="AJ20" s="555"/>
      <c r="AK20" s="555"/>
      <c r="AL20" s="555"/>
      <c r="AM20" s="555"/>
      <c r="AN20" s="555"/>
      <c r="AO20" s="555"/>
      <c r="AP20" s="555"/>
      <c r="AQ20" s="555"/>
      <c r="AR20" s="555"/>
      <c r="AS20" s="555"/>
      <c r="AT20" s="555"/>
      <c r="AU20" s="555"/>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90"/>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90"/>
      <c r="W22" s="112"/>
      <c r="X22" s="608" t="s">
        <v>112</v>
      </c>
      <c r="Y22" s="608"/>
      <c r="Z22" s="608"/>
      <c r="AA22" s="608"/>
      <c r="AB22" s="608"/>
      <c r="AC22" s="608"/>
      <c r="AD22" s="608"/>
      <c r="AE22" s="608"/>
      <c r="AF22" s="608"/>
      <c r="AG22" s="552" t="str">
        <f>IF(F12= "", "", F12)</f>
        <v/>
      </c>
      <c r="AH22" s="552"/>
      <c r="AI22" s="552"/>
      <c r="AJ22" s="552"/>
      <c r="AK22" s="552"/>
      <c r="AL22" s="552"/>
      <c r="AM22" s="310"/>
      <c r="AN22" s="309" t="s">
        <v>14</v>
      </c>
      <c r="AO22" s="309"/>
      <c r="AP22" s="551" t="str">
        <f>IF(P12  = "", "", P12)</f>
        <v/>
      </c>
      <c r="AQ22" s="551"/>
      <c r="AR22" s="551"/>
      <c r="AS22" s="551"/>
      <c r="AT22" s="551"/>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90"/>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90"/>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90"/>
      <c r="W25" s="1"/>
      <c r="X25" s="597" t="s">
        <v>113</v>
      </c>
      <c r="Y25" s="597"/>
      <c r="Z25" s="597"/>
      <c r="AA25" s="597"/>
      <c r="AB25" s="597"/>
      <c r="AC25" s="597"/>
      <c r="AD25" s="597"/>
      <c r="AE25" s="597"/>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90"/>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90"/>
      <c r="W27" s="1"/>
      <c r="X27" s="609" t="s">
        <v>115</v>
      </c>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1"/>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90"/>
      <c r="W28" s="1"/>
      <c r="X28" s="612"/>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4"/>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90"/>
      <c r="W29" s="1"/>
      <c r="X29" s="598" t="s">
        <v>118</v>
      </c>
      <c r="Y29" s="599"/>
      <c r="Z29" s="599"/>
      <c r="AA29" s="599"/>
      <c r="AB29" s="599"/>
      <c r="AC29" s="599"/>
      <c r="AD29" s="599"/>
      <c r="AE29" s="599"/>
      <c r="AF29" s="599"/>
      <c r="AG29" s="599"/>
      <c r="AH29" s="599"/>
      <c r="AI29" s="599"/>
      <c r="AJ29" s="599"/>
      <c r="AK29" s="599"/>
      <c r="AL29" s="599"/>
      <c r="AM29" s="599"/>
      <c r="AN29" s="599"/>
      <c r="AO29" s="599"/>
      <c r="AP29" s="599"/>
      <c r="AQ29" s="599"/>
      <c r="AR29" s="599"/>
      <c r="AS29" s="599"/>
      <c r="AT29" s="599"/>
      <c r="AU29" s="600"/>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90"/>
      <c r="W30" s="1"/>
      <c r="X30" s="598"/>
      <c r="Y30" s="599"/>
      <c r="Z30" s="599"/>
      <c r="AA30" s="599"/>
      <c r="AB30" s="599"/>
      <c r="AC30" s="599"/>
      <c r="AD30" s="599"/>
      <c r="AE30" s="599"/>
      <c r="AF30" s="599"/>
      <c r="AG30" s="599"/>
      <c r="AH30" s="599"/>
      <c r="AI30" s="599"/>
      <c r="AJ30" s="599"/>
      <c r="AK30" s="599"/>
      <c r="AL30" s="599"/>
      <c r="AM30" s="599"/>
      <c r="AN30" s="599"/>
      <c r="AO30" s="599"/>
      <c r="AP30" s="599"/>
      <c r="AQ30" s="599"/>
      <c r="AR30" s="599"/>
      <c r="AS30" s="599"/>
      <c r="AT30" s="599"/>
      <c r="AU30" s="600"/>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90"/>
      <c r="W31" s="1"/>
      <c r="X31" s="598"/>
      <c r="Y31" s="599"/>
      <c r="Z31" s="599"/>
      <c r="AA31" s="599"/>
      <c r="AB31" s="599"/>
      <c r="AC31" s="599"/>
      <c r="AD31" s="599"/>
      <c r="AE31" s="599"/>
      <c r="AF31" s="599"/>
      <c r="AG31" s="599"/>
      <c r="AH31" s="599"/>
      <c r="AI31" s="599"/>
      <c r="AJ31" s="599"/>
      <c r="AK31" s="599"/>
      <c r="AL31" s="599"/>
      <c r="AM31" s="599"/>
      <c r="AN31" s="599"/>
      <c r="AO31" s="599"/>
      <c r="AP31" s="599"/>
      <c r="AQ31" s="599"/>
      <c r="AR31" s="599"/>
      <c r="AS31" s="599"/>
      <c r="AT31" s="599"/>
      <c r="AU31" s="600"/>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90"/>
      <c r="W32" s="1"/>
      <c r="X32" s="598"/>
      <c r="Y32" s="599"/>
      <c r="Z32" s="599"/>
      <c r="AA32" s="599"/>
      <c r="AB32" s="599"/>
      <c r="AC32" s="599"/>
      <c r="AD32" s="599"/>
      <c r="AE32" s="599"/>
      <c r="AF32" s="599"/>
      <c r="AG32" s="599"/>
      <c r="AH32" s="599"/>
      <c r="AI32" s="599"/>
      <c r="AJ32" s="599"/>
      <c r="AK32" s="599"/>
      <c r="AL32" s="599"/>
      <c r="AM32" s="599"/>
      <c r="AN32" s="599"/>
      <c r="AO32" s="599"/>
      <c r="AP32" s="599"/>
      <c r="AQ32" s="599"/>
      <c r="AR32" s="599"/>
      <c r="AS32" s="599"/>
      <c r="AT32" s="599"/>
      <c r="AU32" s="600"/>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90"/>
      <c r="W33" s="112"/>
      <c r="X33" s="598"/>
      <c r="Y33" s="599"/>
      <c r="Z33" s="599"/>
      <c r="AA33" s="599"/>
      <c r="AB33" s="599"/>
      <c r="AC33" s="599"/>
      <c r="AD33" s="599"/>
      <c r="AE33" s="599"/>
      <c r="AF33" s="599"/>
      <c r="AG33" s="599"/>
      <c r="AH33" s="599"/>
      <c r="AI33" s="599"/>
      <c r="AJ33" s="599"/>
      <c r="AK33" s="599"/>
      <c r="AL33" s="599"/>
      <c r="AM33" s="599"/>
      <c r="AN33" s="599"/>
      <c r="AO33" s="599"/>
      <c r="AP33" s="599"/>
      <c r="AQ33" s="599"/>
      <c r="AR33" s="599"/>
      <c r="AS33" s="599"/>
      <c r="AT33" s="599"/>
      <c r="AU33" s="600"/>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90"/>
      <c r="W34" s="112"/>
      <c r="X34" s="598"/>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600"/>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90"/>
      <c r="W35" s="112"/>
      <c r="X35" s="601"/>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3"/>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90"/>
      <c r="W36" s="112"/>
      <c r="X36" s="607" t="s">
        <v>116</v>
      </c>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90"/>
      <c r="W37" s="112"/>
      <c r="X37" s="607"/>
      <c r="Y37" s="607"/>
      <c r="Z37" s="607"/>
      <c r="AA37" s="607"/>
      <c r="AB37" s="607"/>
      <c r="AC37" s="607"/>
      <c r="AD37" s="607"/>
      <c r="AE37" s="607"/>
      <c r="AF37" s="607"/>
      <c r="AG37" s="607"/>
      <c r="AH37" s="607"/>
      <c r="AI37" s="607"/>
      <c r="AJ37" s="607"/>
      <c r="AK37" s="607"/>
      <c r="AL37" s="607"/>
      <c r="AM37" s="607"/>
      <c r="AN37" s="607"/>
      <c r="AO37" s="607"/>
      <c r="AP37" s="607"/>
      <c r="AQ37" s="607"/>
      <c r="AR37" s="607"/>
      <c r="AS37" s="607"/>
      <c r="AT37" s="607"/>
      <c r="AU37" s="607"/>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90"/>
      <c r="W38" s="112"/>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90"/>
      <c r="W39" s="112"/>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90"/>
      <c r="W40" s="112"/>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90"/>
      <c r="W41" s="112"/>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90"/>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90"/>
      <c r="W43" s="112"/>
      <c r="X43" s="594" t="s">
        <v>108</v>
      </c>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90"/>
      <c r="W44" s="112"/>
      <c r="X44" s="594"/>
      <c r="Y44" s="594"/>
      <c r="Z44" s="594"/>
      <c r="AA44" s="594"/>
      <c r="AB44" s="594"/>
      <c r="AC44" s="594"/>
      <c r="AD44" s="594"/>
      <c r="AE44" s="594"/>
      <c r="AF44" s="594"/>
      <c r="AG44" s="594"/>
      <c r="AH44" s="594"/>
      <c r="AI44" s="594"/>
      <c r="AJ44" s="594"/>
      <c r="AK44" s="594"/>
      <c r="AL44" s="594"/>
      <c r="AM44" s="594"/>
      <c r="AN44" s="594"/>
      <c r="AO44" s="594"/>
      <c r="AP44" s="594"/>
      <c r="AQ44" s="594"/>
      <c r="AR44" s="594"/>
      <c r="AS44" s="594"/>
      <c r="AT44" s="594"/>
      <c r="AU44" s="594"/>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90"/>
      <c r="W45" s="112"/>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90"/>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90"/>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90"/>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90"/>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9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 ref="B1:U1"/>
    <mergeCell ref="B6:K6"/>
    <mergeCell ref="P5:T5"/>
    <mergeCell ref="L5:O5"/>
    <mergeCell ref="I5:K5"/>
    <mergeCell ref="D5:E5"/>
    <mergeCell ref="B5:C5"/>
    <mergeCell ref="P12:T12"/>
    <mergeCell ref="F12:M12"/>
    <mergeCell ref="B12:E12"/>
    <mergeCell ref="I10:T10"/>
    <mergeCell ref="H7:T7"/>
    <mergeCell ref="B7:G7"/>
    <mergeCell ref="AP22:AT22"/>
    <mergeCell ref="AG22:AL22"/>
    <mergeCell ref="AD15:AU15"/>
    <mergeCell ref="AD14:AU14"/>
    <mergeCell ref="Z20:AU2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4" t="s">
        <v>45</v>
      </c>
      <c r="C1" s="574"/>
      <c r="D1" s="574"/>
      <c r="E1" s="574"/>
      <c r="F1" s="574"/>
      <c r="G1" s="574"/>
      <c r="H1" s="574"/>
      <c r="I1" s="574"/>
      <c r="J1" s="574"/>
      <c r="K1" s="574"/>
      <c r="L1" s="574"/>
      <c r="M1" s="574"/>
      <c r="N1" s="574"/>
      <c r="O1" s="574"/>
      <c r="P1" s="574"/>
      <c r="Q1" s="574"/>
      <c r="R1" s="574"/>
      <c r="S1" s="574"/>
      <c r="T1" s="574"/>
      <c r="U1" s="574"/>
      <c r="V1" s="59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62" t="s">
        <v>59</v>
      </c>
      <c r="C2" s="662"/>
      <c r="D2" s="589"/>
      <c r="E2" s="586"/>
      <c r="F2" s="587"/>
      <c r="G2" s="117"/>
      <c r="H2" s="117"/>
      <c r="I2" s="117"/>
      <c r="J2" s="117"/>
      <c r="K2" s="117"/>
      <c r="L2" s="663" t="s">
        <v>53</v>
      </c>
      <c r="M2" s="663"/>
      <c r="N2" s="663"/>
      <c r="O2" s="664"/>
      <c r="P2" s="577"/>
      <c r="Q2" s="578"/>
      <c r="R2" s="578"/>
      <c r="S2" s="578"/>
      <c r="T2" s="579"/>
      <c r="U2" s="122"/>
      <c r="V2" s="590"/>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5"/>
      <c r="C3" s="576"/>
      <c r="D3" s="576"/>
      <c r="E3" s="576"/>
      <c r="F3" s="576"/>
      <c r="G3" s="576"/>
      <c r="H3" s="576"/>
      <c r="I3" s="576"/>
      <c r="J3" s="576"/>
      <c r="K3" s="576"/>
      <c r="L3" s="182"/>
      <c r="M3" s="182"/>
      <c r="N3" s="182"/>
      <c r="O3" s="120"/>
      <c r="P3" s="120"/>
      <c r="Q3" s="120"/>
      <c r="R3" s="120"/>
      <c r="S3" s="120"/>
      <c r="T3" s="121"/>
      <c r="U3" s="122"/>
      <c r="V3" s="590"/>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80" t="s">
        <v>249</v>
      </c>
      <c r="BD3" s="113" t="e">
        <f>VLOOKUP(BB3,#REF!,2,0)</f>
        <v>#REF!</v>
      </c>
      <c r="BE3" s="170"/>
    </row>
    <row r="4" spans="1:57" ht="15.95" customHeight="1" thickBot="1">
      <c r="A4" s="181"/>
      <c r="B4" s="571" t="s">
        <v>63</v>
      </c>
      <c r="C4" s="572"/>
      <c r="D4" s="572"/>
      <c r="E4" s="572"/>
      <c r="F4" s="572"/>
      <c r="G4" s="572"/>
      <c r="H4" s="659"/>
      <c r="I4" s="660"/>
      <c r="J4" s="660"/>
      <c r="K4" s="660"/>
      <c r="L4" s="660"/>
      <c r="M4" s="660"/>
      <c r="N4" s="660"/>
      <c r="O4" s="660"/>
      <c r="P4" s="660"/>
      <c r="Q4" s="660"/>
      <c r="R4" s="660"/>
      <c r="S4" s="660"/>
      <c r="T4" s="661"/>
      <c r="U4" s="122"/>
      <c r="V4" s="590"/>
      <c r="W4" s="112"/>
      <c r="X4" s="112"/>
      <c r="Y4" s="112"/>
      <c r="Z4" s="112"/>
      <c r="AA4" s="112"/>
      <c r="AB4" s="112"/>
      <c r="AC4" s="118"/>
      <c r="AD4" s="118"/>
      <c r="AE4" s="118"/>
      <c r="AF4" s="118"/>
      <c r="AG4" s="118"/>
      <c r="AH4" s="118"/>
      <c r="AI4" s="118"/>
      <c r="AJ4" s="118"/>
      <c r="AK4" s="118"/>
      <c r="AL4" s="118"/>
      <c r="AM4" s="133" t="s">
        <v>53</v>
      </c>
      <c r="AO4" s="144"/>
      <c r="AP4" s="1"/>
      <c r="AQ4" s="591" t="str">
        <f>IF(P2="", "", P2)</f>
        <v/>
      </c>
      <c r="AR4" s="591"/>
      <c r="AS4" s="591"/>
      <c r="AT4" s="591"/>
      <c r="AU4" s="591"/>
      <c r="AV4" s="591"/>
      <c r="AW4" s="113"/>
      <c r="AX4" s="114" t="s">
        <v>49</v>
      </c>
      <c r="AY4" s="114">
        <v>1999</v>
      </c>
      <c r="AZ4" s="114"/>
      <c r="BA4" s="113" t="e">
        <f>VLOOKUP(BB4,#REF!,3,0)</f>
        <v>#REF!</v>
      </c>
      <c r="BB4" s="113">
        <v>1002</v>
      </c>
      <c r="BC4" s="380" t="s">
        <v>250</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90"/>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81" t="s">
        <v>251</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90"/>
      <c r="W6" s="112"/>
      <c r="X6" s="112"/>
      <c r="Y6" s="112"/>
      <c r="Z6" s="112"/>
      <c r="AA6" s="112"/>
      <c r="AB6" s="112"/>
      <c r="AC6" s="592" t="s">
        <v>47</v>
      </c>
      <c r="AD6" s="592"/>
      <c r="AE6" s="592"/>
      <c r="AF6" s="592"/>
      <c r="AG6" s="592"/>
      <c r="AH6" s="592"/>
      <c r="AI6" s="592"/>
      <c r="AJ6" s="592"/>
      <c r="AK6" s="592"/>
      <c r="AL6" s="592"/>
      <c r="AM6" s="592"/>
      <c r="AN6" s="592"/>
      <c r="AO6" s="592"/>
      <c r="AP6" s="592"/>
      <c r="AQ6" s="118"/>
      <c r="AR6" s="118"/>
      <c r="AS6" s="118"/>
      <c r="AT6" s="118"/>
      <c r="AU6" s="118"/>
      <c r="AV6" s="112"/>
      <c r="AW6" s="113"/>
      <c r="AX6" s="114" t="s">
        <v>52</v>
      </c>
      <c r="AY6" s="114">
        <v>1997</v>
      </c>
      <c r="AZ6" s="114"/>
      <c r="BA6" s="113" t="e">
        <f>VLOOKUP(BB6,#REF!,3,0)</f>
        <v>#REF!</v>
      </c>
      <c r="BB6" s="113">
        <v>1004</v>
      </c>
      <c r="BC6" s="380" t="s">
        <v>252</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90"/>
      <c r="W7" s="112"/>
      <c r="X7" s="126"/>
      <c r="Y7" s="126"/>
      <c r="Z7" s="126"/>
      <c r="AA7" s="126"/>
      <c r="AB7" s="126"/>
      <c r="AC7" s="592"/>
      <c r="AD7" s="592"/>
      <c r="AE7" s="592"/>
      <c r="AF7" s="592"/>
      <c r="AG7" s="592"/>
      <c r="AH7" s="592"/>
      <c r="AI7" s="592"/>
      <c r="AJ7" s="592"/>
      <c r="AK7" s="592"/>
      <c r="AL7" s="592"/>
      <c r="AM7" s="592"/>
      <c r="AN7" s="592"/>
      <c r="AO7" s="592"/>
      <c r="AP7" s="592"/>
      <c r="AQ7" s="118"/>
      <c r="AR7" s="126"/>
      <c r="AS7" s="126"/>
      <c r="AT7" s="126"/>
      <c r="AU7" s="126"/>
      <c r="AV7" s="112"/>
      <c r="AW7" s="113"/>
      <c r="AX7" s="114" t="s">
        <v>54</v>
      </c>
      <c r="AY7" s="114">
        <v>1996</v>
      </c>
      <c r="AZ7" s="114"/>
      <c r="BA7" s="113" t="e">
        <f>VLOOKUP(BB7,#REF!,3,0)</f>
        <v>#REF!</v>
      </c>
      <c r="BB7" s="113">
        <v>1005</v>
      </c>
      <c r="BC7" s="380" t="s">
        <v>253</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90"/>
      <c r="W8" s="112"/>
      <c r="X8" s="126"/>
      <c r="Y8" s="126"/>
      <c r="Z8" s="126"/>
      <c r="AA8" s="126"/>
      <c r="AB8" s="126"/>
      <c r="AC8" s="592"/>
      <c r="AD8" s="592"/>
      <c r="AE8" s="592"/>
      <c r="AF8" s="592"/>
      <c r="AG8" s="592"/>
      <c r="AH8" s="592"/>
      <c r="AI8" s="592"/>
      <c r="AJ8" s="592"/>
      <c r="AK8" s="592"/>
      <c r="AL8" s="592"/>
      <c r="AM8" s="592"/>
      <c r="AN8" s="592"/>
      <c r="AO8" s="592"/>
      <c r="AP8" s="592"/>
      <c r="AQ8" s="126"/>
      <c r="AR8" s="126"/>
      <c r="AS8" s="126"/>
      <c r="AT8" s="126"/>
      <c r="AU8" s="126"/>
      <c r="AV8" s="112"/>
      <c r="AW8" s="113"/>
      <c r="AX8" s="114" t="s">
        <v>56</v>
      </c>
      <c r="AY8" s="114">
        <v>1995</v>
      </c>
      <c r="AZ8" s="114"/>
      <c r="BA8" s="113" t="e">
        <f>VLOOKUP(BB8,#REF!,3,0)</f>
        <v>#REF!</v>
      </c>
      <c r="BB8" s="113">
        <v>1006</v>
      </c>
      <c r="BC8" s="381" t="s">
        <v>254</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65"/>
      <c r="O9" s="665"/>
      <c r="P9" s="665"/>
      <c r="Q9" s="665"/>
      <c r="R9" s="665"/>
      <c r="S9" s="222"/>
      <c r="T9" s="120"/>
      <c r="U9" s="122"/>
      <c r="V9" s="590"/>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81" t="s">
        <v>255</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2"/>
      <c r="O10" s="632"/>
      <c r="P10" s="632"/>
      <c r="Q10" s="632"/>
      <c r="R10" s="632"/>
      <c r="S10" s="226"/>
      <c r="T10" s="120"/>
      <c r="U10" s="122"/>
      <c r="V10" s="590"/>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82" t="s">
        <v>256</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90"/>
      <c r="W11" s="112"/>
      <c r="X11" s="593" t="s">
        <v>60</v>
      </c>
      <c r="Y11" s="593"/>
      <c r="Z11" s="593"/>
      <c r="AA11" s="593"/>
      <c r="AB11" s="593"/>
      <c r="AC11" s="616">
        <f>H4</f>
        <v>0</v>
      </c>
      <c r="AD11" s="616"/>
      <c r="AE11" s="616"/>
      <c r="AF11" s="616"/>
      <c r="AG11" s="616"/>
      <c r="AH11" s="616"/>
      <c r="AI11" s="616"/>
      <c r="AJ11" s="616"/>
      <c r="AK11" s="616"/>
      <c r="AL11" s="616"/>
      <c r="AM11" s="616"/>
      <c r="AN11" s="616"/>
      <c r="AO11" s="616"/>
      <c r="AP11" s="616"/>
      <c r="AQ11" s="616"/>
      <c r="AR11" s="616"/>
      <c r="AS11" s="616"/>
      <c r="AT11" s="616"/>
      <c r="AU11" s="616"/>
      <c r="AV11" s="130"/>
      <c r="AW11" s="113"/>
      <c r="AX11" s="114" t="s">
        <v>61</v>
      </c>
      <c r="AY11" s="114">
        <v>1992</v>
      </c>
      <c r="AZ11" s="114"/>
      <c r="BA11" s="113" t="e">
        <f>VLOOKUP(BB11,#REF!,3,0)</f>
        <v>#REF!</v>
      </c>
      <c r="BB11" s="113">
        <v>1009</v>
      </c>
      <c r="BC11" s="382" t="s">
        <v>257</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90"/>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82" t="s">
        <v>258</v>
      </c>
      <c r="BD12" s="113" t="e">
        <f>VLOOKUP(BB12,#REF!,2,0)</f>
        <v>#REF!</v>
      </c>
      <c r="BE12" s="170"/>
    </row>
    <row r="13" spans="1:57" ht="15.95" customHeight="1" thickTop="1" thickBot="1">
      <c r="A13" s="181"/>
      <c r="B13" s="120"/>
      <c r="C13" s="647" t="s">
        <v>67</v>
      </c>
      <c r="D13" s="648"/>
      <c r="E13" s="648"/>
      <c r="F13" s="648"/>
      <c r="G13" s="648"/>
      <c r="H13" s="648"/>
      <c r="I13" s="648"/>
      <c r="J13" s="648"/>
      <c r="K13" s="648"/>
      <c r="L13" s="648"/>
      <c r="M13" s="648"/>
      <c r="N13" s="648"/>
      <c r="O13" s="648"/>
      <c r="P13" s="648"/>
      <c r="Q13" s="648"/>
      <c r="R13" s="648"/>
      <c r="S13" s="648"/>
      <c r="T13" s="649"/>
      <c r="U13" s="122"/>
      <c r="V13" s="590"/>
      <c r="W13" s="112"/>
      <c r="X13" s="112" t="s">
        <v>63</v>
      </c>
      <c r="Y13" s="128"/>
      <c r="Z13" s="128"/>
      <c r="AA13" s="128"/>
      <c r="AB13" s="1"/>
      <c r="AC13" s="1"/>
      <c r="AD13" s="631">
        <f>H4</f>
        <v>0</v>
      </c>
      <c r="AE13" s="631"/>
      <c r="AF13" s="631"/>
      <c r="AG13" s="631"/>
      <c r="AH13" s="631"/>
      <c r="AI13" s="631"/>
      <c r="AJ13" s="631"/>
      <c r="AK13" s="631"/>
      <c r="AL13" s="631"/>
      <c r="AM13" s="631"/>
      <c r="AN13" s="631"/>
      <c r="AO13" s="631"/>
      <c r="AP13" s="631"/>
      <c r="AQ13" s="631"/>
      <c r="AR13" s="631"/>
      <c r="AS13" s="631"/>
      <c r="AT13" s="631"/>
      <c r="AU13" s="131"/>
      <c r="AV13" s="133"/>
      <c r="AW13" s="113"/>
      <c r="AX13" s="114" t="s">
        <v>64</v>
      </c>
      <c r="AY13" s="114">
        <v>1990</v>
      </c>
      <c r="AZ13" s="114" t="str">
        <f>IFERROR(VLOOKUP(E2,#REF!,5,0),"Inserire numero gara")</f>
        <v>Inserire numero gara</v>
      </c>
      <c r="BA13" s="113" t="e">
        <f>VLOOKUP(BB13,#REF!,3,0)</f>
        <v>#REF!</v>
      </c>
      <c r="BB13" s="113">
        <v>1011</v>
      </c>
      <c r="BC13" s="382" t="s">
        <v>259</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90"/>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83" t="s">
        <v>260</v>
      </c>
      <c r="BD14" s="113" t="e">
        <f>VLOOKUP(BB14,#REF!,2,0)</f>
        <v>#REF!</v>
      </c>
      <c r="BE14" s="170"/>
    </row>
    <row r="15" spans="1:57" ht="15.95" customHeight="1">
      <c r="A15" s="181"/>
      <c r="B15" s="125"/>
      <c r="C15" s="147"/>
      <c r="D15" s="175" t="str">
        <f>IF(AZ16=TRUE,"sì","no")</f>
        <v>no</v>
      </c>
      <c r="E15" s="175" t="s">
        <v>0</v>
      </c>
      <c r="F15" s="145"/>
      <c r="G15" s="666">
        <v>46068</v>
      </c>
      <c r="H15" s="666"/>
      <c r="I15" s="666"/>
      <c r="J15" s="666"/>
      <c r="K15" s="120"/>
      <c r="L15" s="120"/>
      <c r="M15" s="120"/>
      <c r="N15" s="120"/>
      <c r="O15" s="120"/>
      <c r="P15" s="120"/>
      <c r="Q15" s="120"/>
      <c r="R15" s="120"/>
      <c r="S15" s="120"/>
      <c r="T15" s="120"/>
      <c r="U15" s="122"/>
      <c r="V15" s="590"/>
      <c r="W15" s="112"/>
      <c r="X15" s="136" t="s">
        <v>21</v>
      </c>
      <c r="Y15" s="137"/>
      <c r="Z15" s="619">
        <f>E2</f>
        <v>0</v>
      </c>
      <c r="AA15" s="619"/>
      <c r="AB15" s="138"/>
      <c r="AC15" s="139"/>
      <c r="AD15" s="140"/>
      <c r="AF15" s="112"/>
      <c r="AG15" s="112"/>
      <c r="AH15" s="112"/>
      <c r="AI15" s="625" t="str">
        <f>IFERROR(VLOOKUP(E2,Calendario!C:K,2,FALSE), "NR gara inesistente")</f>
        <v>NR gara inesistente</v>
      </c>
      <c r="AJ15" s="626"/>
      <c r="AK15" s="626"/>
      <c r="AL15" s="626"/>
      <c r="AM15" s="626"/>
      <c r="AN15" s="1"/>
      <c r="AO15" s="1"/>
      <c r="AP15" s="161" t="s">
        <v>83</v>
      </c>
      <c r="AQ15" s="626"/>
      <c r="AR15" s="626"/>
      <c r="AS15" s="626"/>
      <c r="AT15" s="342" t="str">
        <f>IFERROR(VLOOKUP(E2,Calendario!C:K,3,FALSE), "NR gara inesistente")</f>
        <v>NR gara inesistente</v>
      </c>
      <c r="AU15" s="134"/>
      <c r="AV15" s="112"/>
      <c r="AW15" s="113"/>
      <c r="AX15" s="114" t="s">
        <v>66</v>
      </c>
      <c r="AY15" s="114">
        <v>1988</v>
      </c>
      <c r="AZ15" s="114"/>
      <c r="BA15" s="113" t="e">
        <f>VLOOKUP(BB15,#REF!,3,0)</f>
        <v>#REF!</v>
      </c>
      <c r="BB15" s="113">
        <v>1013</v>
      </c>
      <c r="BC15" s="380" t="s">
        <v>261</v>
      </c>
      <c r="BD15" s="113" t="e">
        <f>VLOOKUP(BB15,#REF!,2,0)</f>
        <v>#REF!</v>
      </c>
      <c r="BE15" s="170"/>
    </row>
    <row r="16" spans="1:57" ht="15.95" customHeight="1">
      <c r="A16" s="181"/>
      <c r="B16" s="125"/>
      <c r="C16" s="176"/>
      <c r="D16" s="175" t="str">
        <f>IF(AZ17=TRUE,"sì","no")</f>
        <v>no</v>
      </c>
      <c r="E16" s="172" t="s">
        <v>69</v>
      </c>
      <c r="F16" s="145"/>
      <c r="G16" s="667" t="s">
        <v>76</v>
      </c>
      <c r="H16" s="667"/>
      <c r="I16" s="667"/>
      <c r="J16" s="667"/>
      <c r="K16" s="120"/>
      <c r="L16" s="120"/>
      <c r="M16" s="120"/>
      <c r="N16" s="120"/>
      <c r="O16" s="120"/>
      <c r="P16" s="120"/>
      <c r="Q16" s="120"/>
      <c r="R16" s="120"/>
      <c r="S16" s="120"/>
      <c r="T16" s="120"/>
      <c r="U16" s="122"/>
      <c r="V16" s="590"/>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83" t="s">
        <v>262</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90"/>
      <c r="W17" s="112"/>
      <c r="X17" s="139" t="s">
        <v>68</v>
      </c>
      <c r="Y17" s="1"/>
      <c r="Z17" s="1"/>
      <c r="AA17" s="1"/>
      <c r="AB17" s="1"/>
      <c r="AC17" s="1"/>
      <c r="AD17" s="604" t="str">
        <f>IFERROR(VLOOKUP(E2,Calendario!C:K,4,FALSE), "NR gara inesistente")</f>
        <v>NR gara inesistente</v>
      </c>
      <c r="AE17" s="604"/>
      <c r="AF17" s="604"/>
      <c r="AG17" s="604"/>
      <c r="AH17" s="604"/>
      <c r="AI17" s="604"/>
      <c r="AJ17" s="604"/>
      <c r="AK17" s="604"/>
      <c r="AL17" s="604"/>
      <c r="AM17" s="604"/>
      <c r="AN17" s="604"/>
      <c r="AO17" s="604"/>
      <c r="AP17" s="604"/>
      <c r="AQ17" s="604"/>
      <c r="AR17" s="604"/>
      <c r="AS17" s="604"/>
      <c r="AT17" s="604"/>
      <c r="AU17" s="604"/>
      <c r="AV17" s="112"/>
      <c r="AW17" s="113"/>
      <c r="AX17" s="114"/>
      <c r="AY17" s="114">
        <v>1986</v>
      </c>
      <c r="AZ17" s="141" t="b">
        <v>0</v>
      </c>
      <c r="BA17" s="113" t="e">
        <f>VLOOKUP(BB17,#REF!,3,0)</f>
        <v>#REF!</v>
      </c>
      <c r="BB17" s="113">
        <v>1015</v>
      </c>
      <c r="BC17" s="382" t="s">
        <v>263</v>
      </c>
      <c r="BD17" s="113" t="e">
        <f>VLOOKUP(BB17,#REF!,2,0)</f>
        <v>#REF!</v>
      </c>
      <c r="BE17" s="170"/>
    </row>
    <row r="18" spans="1:57" ht="15.95" customHeight="1" thickBot="1">
      <c r="A18" s="181"/>
      <c r="B18" s="125"/>
      <c r="C18" s="177"/>
      <c r="D18" s="656" t="s">
        <v>255</v>
      </c>
      <c r="E18" s="657"/>
      <c r="F18" s="657"/>
      <c r="G18" s="657"/>
      <c r="H18" s="657"/>
      <c r="I18" s="657"/>
      <c r="J18" s="657"/>
      <c r="K18" s="657"/>
      <c r="L18" s="657"/>
      <c r="M18" s="657"/>
      <c r="N18" s="657"/>
      <c r="O18" s="657"/>
      <c r="P18" s="657"/>
      <c r="Q18" s="657"/>
      <c r="R18" s="657"/>
      <c r="S18" s="657"/>
      <c r="T18" s="658"/>
      <c r="U18" s="122"/>
      <c r="V18" s="590"/>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82" t="s">
        <v>264</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90"/>
      <c r="W19" s="112"/>
      <c r="X19" s="139" t="s">
        <v>71</v>
      </c>
      <c r="Y19" s="140"/>
      <c r="Z19" s="140"/>
      <c r="AA19" s="140"/>
      <c r="AB19" s="140"/>
      <c r="AC19" s="1"/>
      <c r="AD19" s="604" t="str">
        <f>IFERROR(VLOOKUP(E2,Calendario!C:K,5,FALSE), "NR gara inesistente")</f>
        <v>NR gara inesistente</v>
      </c>
      <c r="AE19" s="604"/>
      <c r="AF19" s="604"/>
      <c r="AG19" s="604"/>
      <c r="AH19" s="604"/>
      <c r="AI19" s="604"/>
      <c r="AJ19" s="604"/>
      <c r="AK19" s="604"/>
      <c r="AL19" s="604"/>
      <c r="AM19" s="604"/>
      <c r="AN19" s="604"/>
      <c r="AO19" s="604"/>
      <c r="AP19" s="604"/>
      <c r="AQ19" s="604"/>
      <c r="AR19" s="604"/>
      <c r="AS19" s="604"/>
      <c r="AT19" s="604"/>
      <c r="AU19" s="604"/>
      <c r="AV19" s="112"/>
      <c r="AW19" s="113"/>
      <c r="AX19" s="114"/>
      <c r="AY19" s="114">
        <v>1984</v>
      </c>
      <c r="AZ19" s="114"/>
      <c r="BA19" s="113" t="e">
        <f>VLOOKUP(BB19,#REF!,3,0)</f>
        <v>#REF!</v>
      </c>
      <c r="BB19" s="113">
        <v>1017</v>
      </c>
      <c r="BC19" s="380" t="s">
        <v>265</v>
      </c>
      <c r="BD19" s="113" t="e">
        <f>VLOOKUP(BB19,#REF!,2,0)</f>
        <v>#REF!</v>
      </c>
      <c r="BE19" s="170"/>
    </row>
    <row r="20" spans="1:57" ht="15.95" customHeight="1">
      <c r="A20" s="181"/>
      <c r="B20" s="132"/>
      <c r="C20" s="633" t="s">
        <v>72</v>
      </c>
      <c r="D20" s="634"/>
      <c r="E20" s="635"/>
      <c r="F20" s="636"/>
      <c r="G20" s="636"/>
      <c r="H20" s="636"/>
      <c r="I20" s="636"/>
      <c r="J20" s="636"/>
      <c r="K20" s="636"/>
      <c r="L20" s="636"/>
      <c r="M20" s="636"/>
      <c r="N20" s="636"/>
      <c r="O20" s="636"/>
      <c r="P20" s="636"/>
      <c r="Q20" s="636"/>
      <c r="R20" s="636"/>
      <c r="S20" s="636"/>
      <c r="T20" s="637"/>
      <c r="U20" s="122"/>
      <c r="V20" s="590"/>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82" t="s">
        <v>266</v>
      </c>
      <c r="BD20" s="113" t="e">
        <f>VLOOKUP(BB20,#REF!,2,0)</f>
        <v>#REF!</v>
      </c>
      <c r="BE20" s="170"/>
    </row>
    <row r="21" spans="1:57" ht="15.95" customHeight="1">
      <c r="A21" s="181"/>
      <c r="B21" s="142"/>
      <c r="C21" s="146"/>
      <c r="D21" s="146"/>
      <c r="E21" s="638"/>
      <c r="F21" s="639"/>
      <c r="G21" s="639"/>
      <c r="H21" s="639"/>
      <c r="I21" s="639"/>
      <c r="J21" s="639"/>
      <c r="K21" s="639"/>
      <c r="L21" s="639"/>
      <c r="M21" s="639"/>
      <c r="N21" s="639"/>
      <c r="O21" s="639"/>
      <c r="P21" s="639"/>
      <c r="Q21" s="639"/>
      <c r="R21" s="639"/>
      <c r="S21" s="639"/>
      <c r="T21" s="640"/>
      <c r="U21" s="122"/>
      <c r="V21" s="590"/>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81" t="s">
        <v>267</v>
      </c>
      <c r="BD21" s="113" t="e">
        <f>VLOOKUP(BB21,#REF!,2,0)</f>
        <v>#REF!</v>
      </c>
      <c r="BE21" s="170"/>
    </row>
    <row r="22" spans="1:57" ht="15.95" customHeight="1" thickBot="1">
      <c r="A22" s="181"/>
      <c r="B22" s="142"/>
      <c r="C22" s="152"/>
      <c r="D22" s="152"/>
      <c r="E22" s="641"/>
      <c r="F22" s="642"/>
      <c r="G22" s="642"/>
      <c r="H22" s="642"/>
      <c r="I22" s="642"/>
      <c r="J22" s="642"/>
      <c r="K22" s="642"/>
      <c r="L22" s="642"/>
      <c r="M22" s="642"/>
      <c r="N22" s="642"/>
      <c r="O22" s="642"/>
      <c r="P22" s="642"/>
      <c r="Q22" s="642"/>
      <c r="R22" s="642"/>
      <c r="S22" s="642"/>
      <c r="T22" s="643"/>
      <c r="U22" s="122"/>
      <c r="V22" s="590"/>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82" t="s">
        <v>268</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90"/>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80" t="s">
        <v>269</v>
      </c>
      <c r="BD23" s="113" t="e">
        <f>VLOOKUP(BB23,#REF!,2,0)</f>
        <v>#REF!</v>
      </c>
      <c r="BE23" s="170"/>
    </row>
    <row r="24" spans="1:57" ht="15.95" customHeight="1" thickTop="1" thickBot="1">
      <c r="A24" s="180"/>
      <c r="B24" s="149"/>
      <c r="C24" s="647" t="s">
        <v>92</v>
      </c>
      <c r="D24" s="648"/>
      <c r="E24" s="648"/>
      <c r="F24" s="648"/>
      <c r="G24" s="648"/>
      <c r="H24" s="648"/>
      <c r="I24" s="648"/>
      <c r="J24" s="648"/>
      <c r="K24" s="648"/>
      <c r="L24" s="648"/>
      <c r="M24" s="648"/>
      <c r="N24" s="648"/>
      <c r="O24" s="648"/>
      <c r="P24" s="648"/>
      <c r="Q24" s="648"/>
      <c r="R24" s="648"/>
      <c r="S24" s="648"/>
      <c r="T24" s="649"/>
      <c r="U24" s="122"/>
      <c r="V24" s="590"/>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82" t="s">
        <v>270</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90"/>
      <c r="W25" s="112"/>
      <c r="X25" s="314" t="s">
        <v>73</v>
      </c>
      <c r="Y25" s="314"/>
      <c r="Z25" s="314"/>
      <c r="AA25" s="314"/>
      <c r="AB25" s="314"/>
      <c r="AC25" s="314"/>
      <c r="AD25" s="627" t="str">
        <f>IF(AZ16=TRUE, G15,"")</f>
        <v/>
      </c>
      <c r="AE25" s="627"/>
      <c r="AF25" s="627"/>
      <c r="AG25" s="627"/>
      <c r="AH25" s="628" t="s">
        <v>74</v>
      </c>
      <c r="AI25" s="628"/>
      <c r="AJ25" s="628"/>
      <c r="AK25" s="628"/>
      <c r="AL25" s="628"/>
      <c r="AM25" s="628"/>
      <c r="AN25" s="324"/>
      <c r="AO25" s="624" t="str">
        <f>IF(AZ17=TRUE, G16,"")</f>
        <v/>
      </c>
      <c r="AP25" s="624"/>
      <c r="AQ25" s="624"/>
      <c r="AR25" s="624"/>
      <c r="AS25" s="624"/>
      <c r="AT25" s="1"/>
      <c r="AU25" s="131"/>
      <c r="AV25" s="112"/>
      <c r="AW25" s="113"/>
      <c r="AX25" s="114" t="e">
        <v>#REF!</v>
      </c>
      <c r="AY25" s="114">
        <v>1978</v>
      </c>
      <c r="AZ25" s="114"/>
      <c r="BA25" s="113" t="e">
        <f>VLOOKUP(BB25,#REF!,3,0)</f>
        <v>#REF!</v>
      </c>
      <c r="BB25" s="113">
        <v>1023</v>
      </c>
      <c r="BC25" s="381" t="s">
        <v>271</v>
      </c>
      <c r="BD25" s="113" t="e">
        <f>VLOOKUP(BB25,#REF!,2,0)</f>
        <v>#REF!</v>
      </c>
      <c r="BE25" s="170"/>
    </row>
    <row r="26" spans="1:57" ht="15.95" customHeight="1" thickBot="1">
      <c r="A26" s="180"/>
      <c r="B26" s="149"/>
      <c r="C26" s="158"/>
      <c r="D26" s="322"/>
      <c r="E26" s="322"/>
      <c r="F26" s="322"/>
      <c r="G26" s="322"/>
      <c r="H26" s="322"/>
      <c r="I26" s="322"/>
      <c r="J26" s="157" t="s">
        <v>94</v>
      </c>
      <c r="K26" s="650"/>
      <c r="L26" s="651"/>
      <c r="M26" s="651"/>
      <c r="N26" s="651"/>
      <c r="O26" s="651"/>
      <c r="P26" s="651"/>
      <c r="Q26" s="651"/>
      <c r="R26" s="651"/>
      <c r="S26" s="651"/>
      <c r="T26" s="652"/>
      <c r="U26" s="122"/>
      <c r="V26" s="590"/>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82" t="s">
        <v>272</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90"/>
      <c r="W27" s="112"/>
      <c r="X27" s="314" t="s">
        <v>13</v>
      </c>
      <c r="Y27" s="134"/>
      <c r="Z27" s="134"/>
      <c r="AA27" s="629" t="str">
        <f>IF(AZ18=TRUE, D18,"")</f>
        <v/>
      </c>
      <c r="AB27" s="630"/>
      <c r="AC27" s="630"/>
      <c r="AD27" s="630"/>
      <c r="AE27" s="630"/>
      <c r="AF27" s="630"/>
      <c r="AG27" s="630"/>
      <c r="AH27" s="630"/>
      <c r="AI27" s="630"/>
      <c r="AJ27" s="630"/>
      <c r="AK27" s="630"/>
      <c r="AL27" s="630"/>
      <c r="AM27" s="630"/>
      <c r="AN27" s="630"/>
      <c r="AO27" s="630"/>
      <c r="AP27" s="630"/>
      <c r="AQ27" s="630"/>
      <c r="AR27" s="630"/>
      <c r="AS27" s="630"/>
      <c r="AT27" s="630"/>
      <c r="AU27" s="1"/>
      <c r="AV27" s="112"/>
      <c r="AW27" s="113"/>
      <c r="AX27" s="114" t="e">
        <v>#REF!</v>
      </c>
      <c r="AY27" s="114">
        <v>1976</v>
      </c>
      <c r="AZ27" s="114"/>
      <c r="BA27" s="113" t="e">
        <f>VLOOKUP(BB27,#REF!,3,0)</f>
        <v>#REF!</v>
      </c>
      <c r="BB27" s="113">
        <v>1025</v>
      </c>
      <c r="BC27" s="382" t="s">
        <v>273</v>
      </c>
      <c r="BD27" s="113" t="e">
        <f>VLOOKUP(BB27,#REF!,2,0)</f>
        <v>#REF!</v>
      </c>
      <c r="BE27" s="170"/>
    </row>
    <row r="28" spans="1:57" ht="15.95" customHeight="1" thickBot="1">
      <c r="A28" s="180"/>
      <c r="B28" s="149"/>
      <c r="C28" s="160"/>
      <c r="D28" s="160"/>
      <c r="E28" s="160"/>
      <c r="F28" s="160"/>
      <c r="G28" s="160"/>
      <c r="H28" s="160"/>
      <c r="I28" s="160"/>
      <c r="J28" s="321" t="s">
        <v>80</v>
      </c>
      <c r="K28" s="653"/>
      <c r="L28" s="654"/>
      <c r="M28" s="654"/>
      <c r="N28" s="654"/>
      <c r="O28" s="655"/>
      <c r="P28" s="153"/>
      <c r="Q28" s="153"/>
      <c r="R28" s="153"/>
      <c r="S28" s="153"/>
      <c r="T28" s="153"/>
      <c r="U28" s="122"/>
      <c r="V28" s="590"/>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90"/>
      <c r="W29" s="112"/>
      <c r="X29" s="178" t="s">
        <v>72</v>
      </c>
      <c r="Y29" s="1"/>
      <c r="Z29" s="621" t="str">
        <f>IF(E20="","",E20)</f>
        <v/>
      </c>
      <c r="AA29" s="621"/>
      <c r="AB29" s="621"/>
      <c r="AC29" s="621"/>
      <c r="AD29" s="621"/>
      <c r="AE29" s="621"/>
      <c r="AF29" s="621"/>
      <c r="AG29" s="621"/>
      <c r="AH29" s="621"/>
      <c r="AI29" s="621"/>
      <c r="AJ29" s="621"/>
      <c r="AK29" s="621"/>
      <c r="AL29" s="621"/>
      <c r="AM29" s="621"/>
      <c r="AN29" s="621"/>
      <c r="AO29" s="621"/>
      <c r="AP29" s="621"/>
      <c r="AQ29" s="621"/>
      <c r="AR29" s="621"/>
      <c r="AS29" s="621"/>
      <c r="AT29" s="621"/>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4"/>
      <c r="L30" s="645"/>
      <c r="M30" s="645"/>
      <c r="N30" s="645"/>
      <c r="O30" s="645"/>
      <c r="P30" s="645"/>
      <c r="Q30" s="645"/>
      <c r="R30" s="645"/>
      <c r="S30" s="645"/>
      <c r="T30" s="646"/>
      <c r="U30" s="122"/>
      <c r="V30" s="590"/>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90"/>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47" t="s">
        <v>93</v>
      </c>
      <c r="D32" s="648"/>
      <c r="E32" s="648"/>
      <c r="F32" s="648"/>
      <c r="G32" s="648"/>
      <c r="H32" s="648"/>
      <c r="I32" s="648"/>
      <c r="J32" s="648"/>
      <c r="K32" s="648"/>
      <c r="L32" s="648"/>
      <c r="M32" s="648"/>
      <c r="N32" s="648"/>
      <c r="O32" s="648"/>
      <c r="P32" s="648"/>
      <c r="Q32" s="648"/>
      <c r="R32" s="648"/>
      <c r="S32" s="648"/>
      <c r="T32" s="649"/>
      <c r="U32" s="122"/>
      <c r="V32" s="590"/>
      <c r="W32" s="112"/>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90"/>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71"/>
      <c r="L34" s="672"/>
      <c r="M34" s="672"/>
      <c r="N34" s="672"/>
      <c r="O34" s="672"/>
      <c r="P34" s="672"/>
      <c r="Q34" s="672"/>
      <c r="R34" s="672"/>
      <c r="S34" s="672"/>
      <c r="T34" s="673"/>
      <c r="U34" s="122"/>
      <c r="V34" s="590"/>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90"/>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68"/>
      <c r="L36" s="669"/>
      <c r="M36" s="669"/>
      <c r="N36" s="669"/>
      <c r="O36" s="669"/>
      <c r="P36" s="669"/>
      <c r="Q36" s="669"/>
      <c r="R36" s="669"/>
      <c r="S36" s="669"/>
      <c r="T36" s="670"/>
      <c r="U36" s="122"/>
      <c r="V36" s="590"/>
      <c r="W36" s="112"/>
      <c r="X36" s="159" t="str">
        <f>IF(AX3=1,"BONIFICO BANCARIO ","")</f>
        <v/>
      </c>
      <c r="Y36" s="1"/>
      <c r="Z36" s="156"/>
      <c r="AA36" s="156"/>
      <c r="AB36" s="156"/>
      <c r="AC36" s="195"/>
      <c r="AD36" s="195"/>
      <c r="AE36" s="195"/>
      <c r="AF36" s="131"/>
      <c r="AG36" s="1"/>
      <c r="AH36" s="161" t="str">
        <f>IF(AX3=1,"eseguito in data","")</f>
        <v/>
      </c>
      <c r="AI36" s="622" t="str">
        <f>IF(AX3=1,N10,"")</f>
        <v/>
      </c>
      <c r="AJ36" s="623"/>
      <c r="AK36" s="623"/>
      <c r="AL36" s="623"/>
      <c r="AM36" s="623"/>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90"/>
      <c r="W37" s="112"/>
      <c r="X37" s="1"/>
      <c r="Y37" s="1"/>
      <c r="Z37" s="1"/>
      <c r="AA37" s="1"/>
      <c r="AB37" s="1"/>
      <c r="AC37" s="1"/>
      <c r="AD37" s="131"/>
      <c r="AE37" s="615" t="s">
        <v>181</v>
      </c>
      <c r="AF37" s="615"/>
      <c r="AG37" s="615"/>
      <c r="AH37" s="615"/>
      <c r="AI37" s="617" t="str">
        <f>IF(AX3=1,N9,"")</f>
        <v/>
      </c>
      <c r="AJ37" s="617"/>
      <c r="AK37" s="617"/>
      <c r="AL37" s="617"/>
      <c r="AM37" s="617"/>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90"/>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90"/>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90"/>
      <c r="W40" s="112"/>
      <c r="X40" s="136"/>
      <c r="Y40" s="164"/>
      <c r="Z40" s="164"/>
      <c r="AA40" s="164"/>
      <c r="AB40" s="164"/>
      <c r="AC40" s="164"/>
      <c r="AD40" s="164"/>
      <c r="AE40" s="166" t="s">
        <v>95</v>
      </c>
      <c r="AF40" s="343" t="str">
        <f>IF(K26="","",PROPER(K26))</f>
        <v/>
      </c>
      <c r="AG40" s="378"/>
      <c r="AH40" s="155"/>
      <c r="AI40" s="155"/>
      <c r="AJ40" s="155"/>
      <c r="AK40" s="155"/>
      <c r="AL40" s="155"/>
      <c r="AM40" s="155"/>
      <c r="AN40" s="155"/>
      <c r="AO40" s="155"/>
      <c r="AP40" s="155"/>
      <c r="AQ40" s="155"/>
      <c r="AR40" s="155"/>
      <c r="AS40" s="155"/>
      <c r="AT40" s="343"/>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90"/>
      <c r="W41" s="112"/>
      <c r="X41" s="1"/>
      <c r="Y41" s="1"/>
      <c r="Z41" s="1"/>
      <c r="AA41" s="1"/>
      <c r="AB41" s="1"/>
      <c r="AC41" s="1"/>
      <c r="AD41" s="1"/>
      <c r="AE41" s="166" t="s">
        <v>80</v>
      </c>
      <c r="AF41" s="619" t="str">
        <f>IF(K28="","",K28)</f>
        <v/>
      </c>
      <c r="AG41" s="619"/>
      <c r="AH41" s="619"/>
      <c r="AI41" s="619"/>
      <c r="AJ41" s="619"/>
      <c r="AK41" s="619"/>
      <c r="AL41" s="619"/>
      <c r="AM41" s="619"/>
      <c r="AN41" s="619"/>
      <c r="AO41" s="619"/>
      <c r="AP41" s="619"/>
      <c r="AQ41" s="619"/>
      <c r="AR41" s="619"/>
      <c r="AS41" s="619"/>
      <c r="AT41" s="619"/>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274</v>
      </c>
      <c r="C42" s="205"/>
      <c r="D42" s="205"/>
      <c r="E42" s="205"/>
      <c r="F42" s="205"/>
      <c r="G42" s="205"/>
      <c r="H42" s="205"/>
      <c r="I42" s="205"/>
      <c r="J42" s="205"/>
      <c r="K42" s="205"/>
      <c r="L42" s="205"/>
      <c r="M42" s="205"/>
      <c r="N42" s="205"/>
      <c r="O42" s="206"/>
      <c r="P42" s="206"/>
      <c r="Q42" s="206"/>
      <c r="R42" s="206"/>
      <c r="S42" s="206"/>
      <c r="T42" s="206"/>
      <c r="U42" s="207"/>
      <c r="V42" s="590"/>
      <c r="W42" s="112"/>
      <c r="X42" s="112"/>
      <c r="Y42" s="112"/>
      <c r="Z42" s="112"/>
      <c r="AA42" s="112"/>
      <c r="AB42" s="112"/>
      <c r="AC42" s="112"/>
      <c r="AD42" s="155"/>
      <c r="AE42" s="166" t="s">
        <v>82</v>
      </c>
      <c r="AF42" s="620" t="str">
        <f>IF(K30="","",K30)</f>
        <v/>
      </c>
      <c r="AG42" s="620"/>
      <c r="AH42" s="620"/>
      <c r="AI42" s="620"/>
      <c r="AJ42" s="620"/>
      <c r="AK42" s="620"/>
      <c r="AL42" s="620"/>
      <c r="AM42" s="620"/>
      <c r="AN42" s="620"/>
      <c r="AO42" s="620"/>
      <c r="AP42" s="620"/>
      <c r="AQ42" s="620"/>
      <c r="AR42" s="620"/>
      <c r="AS42" s="620"/>
      <c r="AT42" s="620"/>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90"/>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90"/>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90"/>
      <c r="W45" s="112"/>
      <c r="X45" s="1"/>
      <c r="Y45" s="164"/>
      <c r="Z45" s="164"/>
      <c r="AA45" s="164"/>
      <c r="AB45" s="164"/>
      <c r="AC45" s="164"/>
      <c r="AD45" s="164"/>
      <c r="AE45" s="166" t="s">
        <v>95</v>
      </c>
      <c r="AF45" s="620" t="str">
        <f>IF(K34="","",PROPER(K34))</f>
        <v/>
      </c>
      <c r="AG45" s="620"/>
      <c r="AH45" s="620"/>
      <c r="AI45" s="620"/>
      <c r="AJ45" s="620"/>
      <c r="AK45" s="620"/>
      <c r="AL45" s="620"/>
      <c r="AM45" s="620"/>
      <c r="AN45" s="620"/>
      <c r="AO45" s="620"/>
      <c r="AP45" s="620"/>
      <c r="AQ45" s="620"/>
      <c r="AR45" s="620"/>
      <c r="AS45" s="620"/>
      <c r="AT45" s="620"/>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90"/>
      <c r="W46" s="112"/>
      <c r="X46" s="1"/>
      <c r="Y46" s="1"/>
      <c r="Z46" s="1"/>
      <c r="AA46" s="1"/>
      <c r="AB46" s="1"/>
      <c r="AC46" s="1"/>
      <c r="AD46" s="155"/>
      <c r="AE46" s="166" t="s">
        <v>82</v>
      </c>
      <c r="AF46" s="620" t="str">
        <f>IF(K36="","",K36)</f>
        <v/>
      </c>
      <c r="AG46" s="620"/>
      <c r="AH46" s="620"/>
      <c r="AI46" s="620"/>
      <c r="AJ46" s="620"/>
      <c r="AK46" s="620"/>
      <c r="AL46" s="620"/>
      <c r="AM46" s="620"/>
      <c r="AN46" s="620"/>
      <c r="AO46" s="620"/>
      <c r="AP46" s="620"/>
      <c r="AQ46" s="620"/>
      <c r="AR46" s="620"/>
      <c r="AS46" s="620"/>
      <c r="AT46" s="620"/>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90"/>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90"/>
      <c r="W48" s="112"/>
      <c r="X48" s="618" t="s">
        <v>77</v>
      </c>
      <c r="Y48" s="618"/>
      <c r="Z48" s="618"/>
      <c r="AA48" s="618"/>
      <c r="AB48" s="618"/>
      <c r="AC48" s="618"/>
      <c r="AD48" s="618"/>
      <c r="AE48" s="618"/>
      <c r="AF48" s="618"/>
      <c r="AG48" s="618"/>
      <c r="AH48" s="618"/>
      <c r="AI48" s="618"/>
      <c r="AJ48" s="618"/>
      <c r="AK48" s="618"/>
      <c r="AL48" s="618"/>
      <c r="AM48" s="618"/>
      <c r="AN48" s="618"/>
      <c r="AO48" s="618"/>
      <c r="AP48" s="618"/>
      <c r="AQ48" s="618"/>
      <c r="AR48" s="618"/>
      <c r="AS48" s="618"/>
      <c r="AT48" s="618"/>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90"/>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9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 ref="N10:R10"/>
    <mergeCell ref="C20:D20"/>
    <mergeCell ref="E20:T22"/>
    <mergeCell ref="K30:T30"/>
    <mergeCell ref="C24:T24"/>
    <mergeCell ref="K26:T26"/>
    <mergeCell ref="K28:O28"/>
    <mergeCell ref="C13:T13"/>
    <mergeCell ref="D18:T18"/>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AE37:AH37"/>
    <mergeCell ref="AI37:AM37"/>
    <mergeCell ref="X48:AT48"/>
    <mergeCell ref="AF41:AT41"/>
    <mergeCell ref="AF42:AT42"/>
    <mergeCell ref="AF45:AT45"/>
    <mergeCell ref="AF46:AT46"/>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90"/>
  <sheetViews>
    <sheetView topLeftCell="C262" zoomScale="130" zoomScaleNormal="130" workbookViewId="0">
      <selection activeCell="K266" sqref="K266"/>
    </sheetView>
  </sheetViews>
  <sheetFormatPr defaultRowHeight="15"/>
  <cols>
    <col min="2" max="2" width="10.42578125" customWidth="1"/>
    <col min="3" max="3" width="10.85546875" customWidth="1"/>
    <col min="4" max="4" width="14.5703125" style="326" customWidth="1"/>
    <col min="5" max="5" width="19.5703125" customWidth="1"/>
    <col min="6" max="6" width="28.28515625" customWidth="1"/>
    <col min="7" max="7" width="31.7109375" customWidth="1"/>
    <col min="8" max="8" width="29.42578125" customWidth="1"/>
    <col min="9" max="9" width="25" customWidth="1"/>
    <col min="11" max="11" width="33.7109375" customWidth="1"/>
    <col min="14" max="14" width="36" customWidth="1"/>
  </cols>
  <sheetData>
    <row r="1" spans="2:14" ht="21" thickBot="1">
      <c r="B1" s="683" t="s">
        <v>172</v>
      </c>
      <c r="C1" s="684"/>
      <c r="D1" s="684"/>
      <c r="E1" s="684"/>
      <c r="F1" s="684"/>
      <c r="G1" s="684"/>
      <c r="H1" s="684"/>
      <c r="I1" s="684"/>
      <c r="J1" s="684"/>
      <c r="K1" s="685"/>
      <c r="N1" s="379"/>
    </row>
    <row r="2" spans="2:14" ht="30" customHeight="1" thickBot="1">
      <c r="B2" s="336" t="s">
        <v>122</v>
      </c>
      <c r="C2" s="330" t="s">
        <v>123</v>
      </c>
      <c r="D2" s="331" t="s">
        <v>0</v>
      </c>
      <c r="E2" s="332" t="s">
        <v>137</v>
      </c>
      <c r="F2" s="330" t="s">
        <v>125</v>
      </c>
      <c r="G2" s="330" t="s">
        <v>126</v>
      </c>
      <c r="H2" s="330" t="s">
        <v>13</v>
      </c>
      <c r="I2" s="330" t="s">
        <v>127</v>
      </c>
      <c r="J2" s="334"/>
      <c r="K2" s="330" t="s">
        <v>128</v>
      </c>
      <c r="N2" s="363"/>
    </row>
    <row r="3" spans="2:14" ht="30" customHeight="1" thickBot="1">
      <c r="B3" s="333">
        <v>1</v>
      </c>
      <c r="C3" s="334">
        <v>115</v>
      </c>
      <c r="D3" s="335">
        <v>46031</v>
      </c>
      <c r="E3" s="349" t="s">
        <v>165</v>
      </c>
      <c r="F3" s="334" t="s">
        <v>149</v>
      </c>
      <c r="G3" s="334" t="s">
        <v>147</v>
      </c>
      <c r="H3" s="334" t="s">
        <v>190</v>
      </c>
      <c r="I3" s="334" t="s">
        <v>212</v>
      </c>
      <c r="J3" s="334" t="s">
        <v>203</v>
      </c>
      <c r="K3" s="334" t="s">
        <v>227</v>
      </c>
      <c r="N3" s="363"/>
    </row>
    <row r="4" spans="2:14" ht="30" customHeight="1" thickBot="1">
      <c r="B4" s="333">
        <v>1</v>
      </c>
      <c r="C4" s="334">
        <v>116</v>
      </c>
      <c r="D4" s="335">
        <v>46031</v>
      </c>
      <c r="E4" s="349" t="s">
        <v>165</v>
      </c>
      <c r="F4" s="334" t="s">
        <v>166</v>
      </c>
      <c r="G4" s="334" t="s">
        <v>167</v>
      </c>
      <c r="H4" s="334" t="s">
        <v>201</v>
      </c>
      <c r="I4" s="334" t="s">
        <v>205</v>
      </c>
      <c r="J4" s="334" t="s">
        <v>203</v>
      </c>
      <c r="K4" s="334" t="s">
        <v>246</v>
      </c>
      <c r="N4" s="363"/>
    </row>
    <row r="5" spans="2:14" ht="30" customHeight="1" thickBot="1">
      <c r="B5" s="333">
        <v>1</v>
      </c>
      <c r="C5" s="334">
        <v>117</v>
      </c>
      <c r="D5" s="335">
        <v>46031</v>
      </c>
      <c r="E5" s="349" t="s">
        <v>140</v>
      </c>
      <c r="F5" s="334" t="s">
        <v>163</v>
      </c>
      <c r="G5" s="334" t="s">
        <v>168</v>
      </c>
      <c r="H5" s="334" t="s">
        <v>197</v>
      </c>
      <c r="I5" s="334" t="s">
        <v>217</v>
      </c>
      <c r="J5" s="334" t="s">
        <v>203</v>
      </c>
      <c r="K5" s="334" t="s">
        <v>237</v>
      </c>
      <c r="N5" s="363"/>
    </row>
    <row r="6" spans="2:14" ht="30" customHeight="1" thickBot="1">
      <c r="B6" s="333">
        <v>1</v>
      </c>
      <c r="C6" s="334">
        <v>118</v>
      </c>
      <c r="D6" s="335">
        <v>46030</v>
      </c>
      <c r="E6" s="349" t="s">
        <v>164</v>
      </c>
      <c r="F6" s="334" t="s">
        <v>158</v>
      </c>
      <c r="G6" s="334" t="s">
        <v>161</v>
      </c>
      <c r="H6" s="334" t="s">
        <v>169</v>
      </c>
      <c r="I6" s="334" t="s">
        <v>206</v>
      </c>
      <c r="J6" s="334" t="s">
        <v>203</v>
      </c>
      <c r="K6" s="334" t="s">
        <v>242</v>
      </c>
      <c r="N6" s="363"/>
    </row>
    <row r="7" spans="2:14" ht="30" customHeight="1" thickBot="1">
      <c r="B7" s="333"/>
      <c r="C7" s="376" t="s">
        <v>134</v>
      </c>
      <c r="D7" s="335"/>
      <c r="E7" s="350"/>
      <c r="F7" s="376" t="s">
        <v>144</v>
      </c>
      <c r="G7" s="334"/>
      <c r="H7" s="334"/>
      <c r="I7" s="334"/>
      <c r="J7" s="334"/>
      <c r="K7" s="334"/>
      <c r="N7" s="363"/>
    </row>
    <row r="8" spans="2:14" ht="30" customHeight="1" thickBot="1">
      <c r="B8" s="680"/>
      <c r="C8" s="681"/>
      <c r="D8" s="681"/>
      <c r="E8" s="681"/>
      <c r="F8" s="681"/>
      <c r="G8" s="681"/>
      <c r="H8" s="681"/>
      <c r="I8" s="681"/>
      <c r="J8" s="681"/>
      <c r="K8" s="682"/>
      <c r="N8" s="363"/>
    </row>
    <row r="9" spans="2:14" ht="30" customHeight="1" thickBot="1">
      <c r="B9" s="333">
        <v>2</v>
      </c>
      <c r="C9" s="334">
        <v>119</v>
      </c>
      <c r="D9" s="335">
        <v>46036</v>
      </c>
      <c r="E9" s="349" t="s">
        <v>141</v>
      </c>
      <c r="F9" s="334" t="s">
        <v>147</v>
      </c>
      <c r="G9" s="334" t="s">
        <v>158</v>
      </c>
      <c r="H9" s="334" t="s">
        <v>192</v>
      </c>
      <c r="I9" s="334" t="s">
        <v>218</v>
      </c>
      <c r="J9" s="334" t="s">
        <v>203</v>
      </c>
      <c r="K9" s="334" t="s">
        <v>229</v>
      </c>
      <c r="N9" s="363"/>
    </row>
    <row r="10" spans="2:14" ht="30" customHeight="1" thickBot="1">
      <c r="B10" s="333">
        <v>2</v>
      </c>
      <c r="C10" s="334">
        <v>120</v>
      </c>
      <c r="D10" s="335">
        <v>46038</v>
      </c>
      <c r="E10" s="349" t="s">
        <v>140</v>
      </c>
      <c r="F10" s="353" t="s">
        <v>144</v>
      </c>
      <c r="G10" s="334" t="s">
        <v>168</v>
      </c>
      <c r="H10" s="334" t="s">
        <v>187</v>
      </c>
      <c r="I10" s="334" t="s">
        <v>215</v>
      </c>
      <c r="J10" s="334" t="s">
        <v>203</v>
      </c>
      <c r="K10" s="334" t="s">
        <v>224</v>
      </c>
      <c r="N10" s="363"/>
    </row>
    <row r="11" spans="2:14" ht="30" customHeight="1" thickBot="1">
      <c r="B11" s="333">
        <v>2</v>
      </c>
      <c r="C11" s="334">
        <v>121</v>
      </c>
      <c r="D11" s="335">
        <v>46038</v>
      </c>
      <c r="E11" s="349" t="s">
        <v>165</v>
      </c>
      <c r="F11" s="334" t="s">
        <v>166</v>
      </c>
      <c r="G11" s="334" t="s">
        <v>163</v>
      </c>
      <c r="H11" s="334" t="s">
        <v>201</v>
      </c>
      <c r="I11" s="334" t="s">
        <v>205</v>
      </c>
      <c r="J11" s="334" t="s">
        <v>203</v>
      </c>
      <c r="K11" s="334" t="s">
        <v>246</v>
      </c>
      <c r="N11" s="379"/>
    </row>
    <row r="12" spans="2:14" ht="30" customHeight="1" thickBot="1">
      <c r="B12" s="333">
        <v>2</v>
      </c>
      <c r="C12" s="334">
        <v>122</v>
      </c>
      <c r="D12" s="335">
        <v>46036</v>
      </c>
      <c r="E12" s="349" t="s">
        <v>142</v>
      </c>
      <c r="F12" s="334" t="s">
        <v>161</v>
      </c>
      <c r="G12" s="334" t="s">
        <v>149</v>
      </c>
      <c r="H12" s="334" t="s">
        <v>170</v>
      </c>
      <c r="I12" s="334" t="s">
        <v>218</v>
      </c>
      <c r="J12" s="334" t="s">
        <v>203</v>
      </c>
      <c r="K12" s="334" t="s">
        <v>243</v>
      </c>
      <c r="N12" s="379"/>
    </row>
    <row r="13" spans="2:14" ht="30" customHeight="1" thickBot="1">
      <c r="B13" s="333"/>
      <c r="C13" s="376" t="s">
        <v>134</v>
      </c>
      <c r="D13" s="335"/>
      <c r="E13" s="350"/>
      <c r="F13" s="376" t="s">
        <v>167</v>
      </c>
      <c r="G13" s="334"/>
      <c r="H13" s="334"/>
      <c r="I13" s="334"/>
      <c r="J13" s="334"/>
      <c r="K13" s="334"/>
    </row>
    <row r="14" spans="2:14" ht="30" customHeight="1" thickBot="1">
      <c r="B14" s="677"/>
      <c r="C14" s="678"/>
      <c r="D14" s="678"/>
      <c r="E14" s="678"/>
      <c r="F14" s="678"/>
      <c r="G14" s="678"/>
      <c r="H14" s="678"/>
      <c r="I14" s="678"/>
      <c r="J14" s="678"/>
      <c r="K14" s="679"/>
    </row>
    <row r="15" spans="2:14" ht="30" customHeight="1" thickBot="1">
      <c r="B15" s="347">
        <v>3</v>
      </c>
      <c r="C15" s="347">
        <v>123</v>
      </c>
      <c r="D15" s="348">
        <v>46045</v>
      </c>
      <c r="E15" s="351" t="s">
        <v>165</v>
      </c>
      <c r="F15" s="347" t="s">
        <v>167</v>
      </c>
      <c r="G15" s="347" t="s">
        <v>147</v>
      </c>
      <c r="H15" s="347" t="s">
        <v>186</v>
      </c>
      <c r="I15" s="347" t="s">
        <v>218</v>
      </c>
      <c r="J15" s="334" t="s">
        <v>203</v>
      </c>
      <c r="K15" s="347" t="s">
        <v>245</v>
      </c>
    </row>
    <row r="16" spans="2:14" ht="30" customHeight="1" thickBot="1">
      <c r="B16" s="355">
        <v>3</v>
      </c>
      <c r="C16" s="356">
        <v>124</v>
      </c>
      <c r="D16" s="357">
        <v>46045</v>
      </c>
      <c r="E16" s="358" t="s">
        <v>165</v>
      </c>
      <c r="F16" s="356" t="s">
        <v>149</v>
      </c>
      <c r="G16" s="356" t="s">
        <v>158</v>
      </c>
      <c r="H16" s="356" t="s">
        <v>190</v>
      </c>
      <c r="I16" s="356" t="s">
        <v>212</v>
      </c>
      <c r="J16" s="334" t="s">
        <v>203</v>
      </c>
      <c r="K16" s="356" t="s">
        <v>227</v>
      </c>
    </row>
    <row r="17" spans="2:11" ht="30" customHeight="1" thickBot="1">
      <c r="B17" s="333">
        <v>3</v>
      </c>
      <c r="C17" s="334">
        <v>125</v>
      </c>
      <c r="D17" s="357">
        <v>46045</v>
      </c>
      <c r="E17" s="349" t="s">
        <v>141</v>
      </c>
      <c r="F17" s="334" t="s">
        <v>144</v>
      </c>
      <c r="G17" s="334" t="s">
        <v>166</v>
      </c>
      <c r="H17" s="334" t="s">
        <v>187</v>
      </c>
      <c r="I17" s="334" t="s">
        <v>215</v>
      </c>
      <c r="J17" s="334" t="s">
        <v>203</v>
      </c>
      <c r="K17" s="334" t="s">
        <v>224</v>
      </c>
    </row>
    <row r="18" spans="2:11" ht="30" customHeight="1" thickBot="1">
      <c r="B18" s="333">
        <v>3</v>
      </c>
      <c r="C18" s="334">
        <v>126</v>
      </c>
      <c r="D18" s="357">
        <v>46043</v>
      </c>
      <c r="E18" s="349" t="s">
        <v>140</v>
      </c>
      <c r="F18" s="334" t="s">
        <v>168</v>
      </c>
      <c r="G18" s="334" t="s">
        <v>161</v>
      </c>
      <c r="H18" s="334" t="s">
        <v>197</v>
      </c>
      <c r="I18" s="334" t="s">
        <v>217</v>
      </c>
      <c r="J18" s="334" t="s">
        <v>203</v>
      </c>
      <c r="K18" s="334" t="s">
        <v>237</v>
      </c>
    </row>
    <row r="19" spans="2:11" ht="30" customHeight="1" thickBot="1">
      <c r="B19" s="333"/>
      <c r="C19" s="376" t="s">
        <v>134</v>
      </c>
      <c r="D19" s="335"/>
      <c r="E19" s="337"/>
      <c r="F19" s="376" t="s">
        <v>163</v>
      </c>
      <c r="G19" s="334"/>
      <c r="H19" s="334"/>
      <c r="I19" s="334"/>
      <c r="J19" s="334"/>
      <c r="K19" s="334"/>
    </row>
    <row r="20" spans="2:11" ht="30" customHeight="1" thickBot="1">
      <c r="B20" s="677"/>
      <c r="C20" s="678"/>
      <c r="D20" s="678"/>
      <c r="E20" s="678"/>
      <c r="F20" s="678"/>
      <c r="G20" s="678"/>
      <c r="H20" s="678"/>
      <c r="I20" s="678"/>
      <c r="J20" s="678"/>
      <c r="K20" s="679"/>
    </row>
    <row r="21" spans="2:11" ht="30" customHeight="1" thickBot="1">
      <c r="B21" s="347">
        <v>4</v>
      </c>
      <c r="C21" s="347">
        <v>127</v>
      </c>
      <c r="D21" s="348">
        <v>46050</v>
      </c>
      <c r="E21" s="351" t="s">
        <v>140</v>
      </c>
      <c r="F21" s="347" t="s">
        <v>168</v>
      </c>
      <c r="G21" s="347" t="s">
        <v>166</v>
      </c>
      <c r="H21" s="334" t="s">
        <v>197</v>
      </c>
      <c r="I21" s="334" t="s">
        <v>217</v>
      </c>
      <c r="J21" s="334" t="s">
        <v>203</v>
      </c>
      <c r="K21" s="334" t="s">
        <v>237</v>
      </c>
    </row>
    <row r="22" spans="2:11" ht="30" customHeight="1" thickBot="1">
      <c r="B22" s="355">
        <v>4</v>
      </c>
      <c r="C22" s="356">
        <v>128</v>
      </c>
      <c r="D22" s="357">
        <v>46052</v>
      </c>
      <c r="E22" s="358" t="s">
        <v>140</v>
      </c>
      <c r="F22" s="356" t="s">
        <v>163</v>
      </c>
      <c r="G22" s="347" t="s">
        <v>147</v>
      </c>
      <c r="H22" s="334" t="s">
        <v>197</v>
      </c>
      <c r="I22" s="334" t="s">
        <v>217</v>
      </c>
      <c r="J22" s="334" t="s">
        <v>203</v>
      </c>
      <c r="K22" s="334" t="s">
        <v>237</v>
      </c>
    </row>
    <row r="23" spans="2:11" ht="30" customHeight="1" thickBot="1">
      <c r="B23" s="333">
        <v>4</v>
      </c>
      <c r="C23" s="334">
        <v>129</v>
      </c>
      <c r="D23" s="335">
        <v>46052</v>
      </c>
      <c r="E23" s="349" t="s">
        <v>165</v>
      </c>
      <c r="F23" s="334" t="s">
        <v>167</v>
      </c>
      <c r="G23" s="334" t="s">
        <v>171</v>
      </c>
      <c r="H23" s="334" t="s">
        <v>186</v>
      </c>
      <c r="I23" s="334" t="s">
        <v>218</v>
      </c>
      <c r="J23" s="334" t="s">
        <v>203</v>
      </c>
      <c r="K23" s="334" t="s">
        <v>245</v>
      </c>
    </row>
    <row r="24" spans="2:11" ht="30" customHeight="1" thickBot="1">
      <c r="B24" s="333">
        <v>4</v>
      </c>
      <c r="C24" s="334">
        <v>130</v>
      </c>
      <c r="D24" s="335">
        <v>46050</v>
      </c>
      <c r="E24" s="349" t="s">
        <v>142</v>
      </c>
      <c r="F24" s="334" t="s">
        <v>161</v>
      </c>
      <c r="G24" s="334" t="s">
        <v>144</v>
      </c>
      <c r="H24" s="334" t="s">
        <v>170</v>
      </c>
      <c r="I24" s="334" t="s">
        <v>218</v>
      </c>
      <c r="J24" s="334" t="s">
        <v>203</v>
      </c>
      <c r="K24" s="334" t="s">
        <v>243</v>
      </c>
    </row>
    <row r="25" spans="2:11" ht="30" customHeight="1" thickBot="1">
      <c r="B25" s="333"/>
      <c r="C25" s="376" t="s">
        <v>134</v>
      </c>
      <c r="D25" s="335"/>
      <c r="E25" s="337"/>
      <c r="F25" s="376" t="s">
        <v>149</v>
      </c>
      <c r="G25" s="334"/>
      <c r="H25" s="334"/>
      <c r="I25" s="334"/>
      <c r="J25" s="334"/>
      <c r="K25" s="334"/>
    </row>
    <row r="26" spans="2:11" ht="30" customHeight="1" thickBot="1">
      <c r="B26" s="677"/>
      <c r="C26" s="678"/>
      <c r="D26" s="678"/>
      <c r="E26" s="678"/>
      <c r="F26" s="678"/>
      <c r="G26" s="678"/>
      <c r="H26" s="678"/>
      <c r="I26" s="678"/>
      <c r="J26" s="678"/>
      <c r="K26" s="679"/>
    </row>
    <row r="27" spans="2:11" ht="30" customHeight="1" thickBot="1">
      <c r="B27" s="347">
        <v>5</v>
      </c>
      <c r="C27" s="359">
        <v>131</v>
      </c>
      <c r="D27" s="348">
        <v>46059</v>
      </c>
      <c r="E27" s="351" t="s">
        <v>165</v>
      </c>
      <c r="F27" s="347" t="s">
        <v>149</v>
      </c>
      <c r="G27" s="347" t="s">
        <v>167</v>
      </c>
      <c r="H27" s="347" t="s">
        <v>190</v>
      </c>
      <c r="I27" s="347" t="s">
        <v>212</v>
      </c>
      <c r="J27" s="334" t="s">
        <v>203</v>
      </c>
      <c r="K27" s="347" t="s">
        <v>227</v>
      </c>
    </row>
    <row r="28" spans="2:11" ht="30" customHeight="1" thickBot="1">
      <c r="B28" s="347">
        <v>5</v>
      </c>
      <c r="C28" s="347">
        <v>132</v>
      </c>
      <c r="D28" s="348">
        <v>46059</v>
      </c>
      <c r="E28" s="351" t="s">
        <v>140</v>
      </c>
      <c r="F28" s="347" t="s">
        <v>163</v>
      </c>
      <c r="G28" s="347" t="s">
        <v>158</v>
      </c>
      <c r="H28" s="334" t="s">
        <v>197</v>
      </c>
      <c r="I28" s="334" t="s">
        <v>217</v>
      </c>
      <c r="J28" s="334" t="s">
        <v>203</v>
      </c>
      <c r="K28" s="334" t="s">
        <v>237</v>
      </c>
    </row>
    <row r="29" spans="2:11" ht="30" customHeight="1" thickBot="1">
      <c r="B29" s="347">
        <v>5</v>
      </c>
      <c r="C29" s="347">
        <v>133</v>
      </c>
      <c r="D29" s="348">
        <v>46059</v>
      </c>
      <c r="E29" s="351" t="s">
        <v>140</v>
      </c>
      <c r="F29" s="347" t="s">
        <v>144</v>
      </c>
      <c r="G29" s="347" t="s">
        <v>147</v>
      </c>
      <c r="H29" s="347" t="s">
        <v>187</v>
      </c>
      <c r="I29" s="347" t="s">
        <v>215</v>
      </c>
      <c r="J29" s="334" t="s">
        <v>203</v>
      </c>
      <c r="K29" s="347" t="s">
        <v>224</v>
      </c>
    </row>
    <row r="30" spans="2:11" ht="30" customHeight="1" thickBot="1">
      <c r="B30" s="347">
        <v>5</v>
      </c>
      <c r="C30" s="347">
        <v>134</v>
      </c>
      <c r="D30" s="348">
        <v>46059</v>
      </c>
      <c r="E30" s="351" t="s">
        <v>165</v>
      </c>
      <c r="F30" s="347" t="s">
        <v>166</v>
      </c>
      <c r="G30" s="347" t="s">
        <v>161</v>
      </c>
      <c r="H30" s="347" t="s">
        <v>201</v>
      </c>
      <c r="I30" s="347" t="s">
        <v>205</v>
      </c>
      <c r="J30" s="334" t="s">
        <v>203</v>
      </c>
      <c r="K30" s="347" t="s">
        <v>246</v>
      </c>
    </row>
    <row r="31" spans="2:11" ht="30" customHeight="1" thickBot="1">
      <c r="B31" s="347"/>
      <c r="C31" s="384" t="s">
        <v>134</v>
      </c>
      <c r="D31" s="348"/>
      <c r="E31" s="352"/>
      <c r="F31" s="384" t="s">
        <v>168</v>
      </c>
      <c r="G31" s="347"/>
      <c r="H31" s="347"/>
      <c r="I31" s="347"/>
      <c r="J31" s="347"/>
      <c r="K31" s="347"/>
    </row>
    <row r="32" spans="2:11" ht="30" customHeight="1" thickBot="1">
      <c r="B32" s="674"/>
      <c r="C32" s="675"/>
      <c r="D32" s="675"/>
      <c r="E32" s="675"/>
      <c r="F32" s="675"/>
      <c r="G32" s="675"/>
      <c r="H32" s="675"/>
      <c r="I32" s="675"/>
      <c r="J32" s="675"/>
      <c r="K32" s="676"/>
    </row>
    <row r="33" spans="2:12" ht="30" customHeight="1" thickBot="1">
      <c r="B33" s="347">
        <v>6</v>
      </c>
      <c r="C33" s="359">
        <v>135</v>
      </c>
      <c r="D33" s="348">
        <v>46064</v>
      </c>
      <c r="E33" s="351" t="s">
        <v>140</v>
      </c>
      <c r="F33" s="347" t="s">
        <v>147</v>
      </c>
      <c r="G33" s="347" t="s">
        <v>168</v>
      </c>
      <c r="H33" s="356" t="s">
        <v>192</v>
      </c>
      <c r="I33" s="356" t="s">
        <v>218</v>
      </c>
      <c r="J33" s="334" t="s">
        <v>203</v>
      </c>
      <c r="K33" s="356" t="s">
        <v>229</v>
      </c>
    </row>
    <row r="34" spans="2:12" ht="30" customHeight="1" thickBot="1">
      <c r="B34" s="347">
        <v>6</v>
      </c>
      <c r="C34" s="347">
        <v>136</v>
      </c>
      <c r="D34" s="348">
        <v>46065</v>
      </c>
      <c r="E34" s="351" t="s">
        <v>164</v>
      </c>
      <c r="F34" s="347" t="s">
        <v>158</v>
      </c>
      <c r="G34" s="347" t="s">
        <v>144</v>
      </c>
      <c r="H34" s="334" t="s">
        <v>169</v>
      </c>
      <c r="I34" s="334" t="s">
        <v>206</v>
      </c>
      <c r="J34" s="334" t="s">
        <v>203</v>
      </c>
      <c r="K34" s="334" t="s">
        <v>242</v>
      </c>
      <c r="L34" s="329"/>
    </row>
    <row r="35" spans="2:12" ht="30" customHeight="1" thickBot="1">
      <c r="B35" s="347">
        <v>6</v>
      </c>
      <c r="C35" s="347">
        <v>137</v>
      </c>
      <c r="D35" s="348">
        <v>46066</v>
      </c>
      <c r="E35" s="351" t="s">
        <v>165</v>
      </c>
      <c r="F35" s="347" t="s">
        <v>149</v>
      </c>
      <c r="G35" s="347" t="s">
        <v>163</v>
      </c>
      <c r="H35" s="347" t="s">
        <v>190</v>
      </c>
      <c r="I35" s="347" t="s">
        <v>212</v>
      </c>
      <c r="J35" s="334" t="s">
        <v>203</v>
      </c>
      <c r="K35" s="347" t="s">
        <v>227</v>
      </c>
      <c r="L35" s="327"/>
    </row>
    <row r="36" spans="2:12" ht="30" customHeight="1" thickBot="1">
      <c r="B36" s="347">
        <v>6</v>
      </c>
      <c r="C36" s="347">
        <v>138</v>
      </c>
      <c r="D36" s="348">
        <v>46066</v>
      </c>
      <c r="E36" s="351" t="s">
        <v>165</v>
      </c>
      <c r="F36" s="347" t="s">
        <v>167</v>
      </c>
      <c r="G36" s="347" t="s">
        <v>161</v>
      </c>
      <c r="H36" s="347" t="s">
        <v>186</v>
      </c>
      <c r="I36" s="347" t="s">
        <v>218</v>
      </c>
      <c r="J36" s="334" t="s">
        <v>203</v>
      </c>
      <c r="K36" s="347" t="s">
        <v>245</v>
      </c>
      <c r="L36" s="328"/>
    </row>
    <row r="37" spans="2:12" ht="30" customHeight="1" thickBot="1">
      <c r="B37" s="347"/>
      <c r="C37" s="384" t="s">
        <v>134</v>
      </c>
      <c r="D37" s="348"/>
      <c r="E37" s="352"/>
      <c r="F37" s="384" t="s">
        <v>166</v>
      </c>
      <c r="G37" s="347"/>
      <c r="H37" s="347"/>
      <c r="I37" s="347"/>
      <c r="J37" s="347"/>
      <c r="K37" s="347"/>
      <c r="L37" s="328"/>
    </row>
    <row r="38" spans="2:12" ht="30" customHeight="1" thickBot="1">
      <c r="B38" s="674"/>
      <c r="C38" s="675"/>
      <c r="D38" s="675"/>
      <c r="E38" s="675"/>
      <c r="F38" s="675"/>
      <c r="G38" s="675"/>
      <c r="H38" s="675"/>
      <c r="I38" s="675"/>
      <c r="J38" s="675"/>
      <c r="K38" s="676"/>
      <c r="L38" s="328"/>
    </row>
    <row r="39" spans="2:12" ht="30" customHeight="1" thickBot="1">
      <c r="B39" s="347">
        <v>7</v>
      </c>
      <c r="C39" s="359">
        <v>139</v>
      </c>
      <c r="D39" s="348">
        <v>46073</v>
      </c>
      <c r="E39" s="351" t="s">
        <v>140</v>
      </c>
      <c r="F39" s="347" t="s">
        <v>163</v>
      </c>
      <c r="G39" s="347" t="s">
        <v>167</v>
      </c>
      <c r="H39" s="334" t="s">
        <v>197</v>
      </c>
      <c r="I39" s="334" t="s">
        <v>217</v>
      </c>
      <c r="J39" s="334" t="s">
        <v>203</v>
      </c>
      <c r="K39" s="334" t="s">
        <v>237</v>
      </c>
      <c r="L39" s="328"/>
    </row>
    <row r="40" spans="2:12" ht="30" customHeight="1" thickBot="1">
      <c r="B40" s="347">
        <v>7</v>
      </c>
      <c r="C40" s="347">
        <v>140</v>
      </c>
      <c r="D40" s="348">
        <v>46073</v>
      </c>
      <c r="E40" s="351" t="s">
        <v>140</v>
      </c>
      <c r="F40" s="347" t="s">
        <v>144</v>
      </c>
      <c r="G40" s="347" t="s">
        <v>149</v>
      </c>
      <c r="H40" s="347" t="s">
        <v>187</v>
      </c>
      <c r="I40" s="347" t="s">
        <v>215</v>
      </c>
      <c r="J40" s="334" t="s">
        <v>203</v>
      </c>
      <c r="K40" s="347" t="s">
        <v>224</v>
      </c>
      <c r="L40" s="328"/>
    </row>
    <row r="41" spans="2:12" ht="30" customHeight="1" thickBot="1">
      <c r="B41" s="347">
        <v>7</v>
      </c>
      <c r="C41" s="347">
        <v>141</v>
      </c>
      <c r="D41" s="348">
        <v>46071</v>
      </c>
      <c r="E41" s="351" t="s">
        <v>140</v>
      </c>
      <c r="F41" s="347" t="s">
        <v>168</v>
      </c>
      <c r="G41" s="347" t="s">
        <v>158</v>
      </c>
      <c r="H41" s="334" t="s">
        <v>197</v>
      </c>
      <c r="I41" s="334" t="s">
        <v>217</v>
      </c>
      <c r="J41" s="334" t="s">
        <v>203</v>
      </c>
      <c r="K41" s="334" t="s">
        <v>237</v>
      </c>
      <c r="L41" s="328"/>
    </row>
    <row r="42" spans="2:12" ht="30" customHeight="1" thickBot="1">
      <c r="B42" s="347">
        <v>7</v>
      </c>
      <c r="C42" s="347">
        <v>142</v>
      </c>
      <c r="D42" s="348">
        <v>46073</v>
      </c>
      <c r="E42" s="351" t="s">
        <v>165</v>
      </c>
      <c r="F42" s="347" t="s">
        <v>166</v>
      </c>
      <c r="G42" s="347" t="s">
        <v>147</v>
      </c>
      <c r="H42" s="334" t="s">
        <v>201</v>
      </c>
      <c r="I42" s="334" t="s">
        <v>205</v>
      </c>
      <c r="J42" s="334" t="s">
        <v>203</v>
      </c>
      <c r="K42" s="334" t="s">
        <v>246</v>
      </c>
      <c r="L42" s="328"/>
    </row>
    <row r="43" spans="2:12" ht="30" customHeight="1" thickBot="1">
      <c r="B43" s="347"/>
      <c r="C43" s="384" t="s">
        <v>134</v>
      </c>
      <c r="D43" s="348"/>
      <c r="E43" s="352"/>
      <c r="F43" s="384" t="s">
        <v>161</v>
      </c>
      <c r="G43" s="347"/>
      <c r="H43" s="347"/>
      <c r="I43" s="347"/>
      <c r="J43" s="347"/>
      <c r="K43" s="347"/>
      <c r="L43" s="328"/>
    </row>
    <row r="44" spans="2:12" ht="30" customHeight="1" thickBot="1">
      <c r="B44" s="674"/>
      <c r="C44" s="675"/>
      <c r="D44" s="675"/>
      <c r="E44" s="675"/>
      <c r="F44" s="675"/>
      <c r="G44" s="675"/>
      <c r="H44" s="675"/>
      <c r="I44" s="675"/>
      <c r="J44" s="675"/>
      <c r="K44" s="676"/>
      <c r="L44" s="328"/>
    </row>
    <row r="45" spans="2:12" ht="30" customHeight="1" thickBot="1">
      <c r="B45" s="333">
        <v>8</v>
      </c>
      <c r="C45" s="334">
        <v>143</v>
      </c>
      <c r="D45" s="335">
        <v>46079</v>
      </c>
      <c r="E45" s="349" t="s">
        <v>164</v>
      </c>
      <c r="F45" s="334" t="s">
        <v>158</v>
      </c>
      <c r="G45" s="347" t="s">
        <v>166</v>
      </c>
      <c r="H45" s="334" t="s">
        <v>169</v>
      </c>
      <c r="I45" s="334" t="s">
        <v>206</v>
      </c>
      <c r="J45" s="334" t="s">
        <v>203</v>
      </c>
      <c r="K45" s="334" t="s">
        <v>242</v>
      </c>
      <c r="L45" s="328"/>
    </row>
    <row r="46" spans="2:12" ht="30" customHeight="1" thickBot="1">
      <c r="B46" s="333">
        <v>8</v>
      </c>
      <c r="C46" s="334">
        <v>144</v>
      </c>
      <c r="D46" s="335">
        <v>46080</v>
      </c>
      <c r="E46" s="349" t="s">
        <v>165</v>
      </c>
      <c r="F46" s="334" t="s">
        <v>149</v>
      </c>
      <c r="G46" s="334" t="s">
        <v>168</v>
      </c>
      <c r="H46" s="347" t="s">
        <v>190</v>
      </c>
      <c r="I46" s="347" t="s">
        <v>212</v>
      </c>
      <c r="J46" s="334" t="s">
        <v>203</v>
      </c>
      <c r="K46" s="347" t="s">
        <v>227</v>
      </c>
      <c r="L46" s="328"/>
    </row>
    <row r="47" spans="2:12" ht="30" customHeight="1" thickBot="1">
      <c r="B47" s="333">
        <v>8</v>
      </c>
      <c r="C47" s="334">
        <v>145</v>
      </c>
      <c r="D47" s="335">
        <v>46080</v>
      </c>
      <c r="E47" s="349" t="s">
        <v>165</v>
      </c>
      <c r="F47" s="334" t="s">
        <v>167</v>
      </c>
      <c r="G47" s="347" t="s">
        <v>144</v>
      </c>
      <c r="H47" s="347" t="s">
        <v>186</v>
      </c>
      <c r="I47" s="347" t="s">
        <v>218</v>
      </c>
      <c r="J47" s="334" t="s">
        <v>203</v>
      </c>
      <c r="K47" s="347" t="s">
        <v>245</v>
      </c>
      <c r="L47" s="328"/>
    </row>
    <row r="48" spans="2:12" ht="30" customHeight="1" thickBot="1">
      <c r="B48" s="333">
        <v>8</v>
      </c>
      <c r="C48" s="334">
        <v>146</v>
      </c>
      <c r="D48" s="335">
        <v>46080</v>
      </c>
      <c r="E48" s="349" t="s">
        <v>140</v>
      </c>
      <c r="F48" s="334" t="s">
        <v>163</v>
      </c>
      <c r="G48" s="347" t="s">
        <v>161</v>
      </c>
      <c r="H48" s="334" t="s">
        <v>197</v>
      </c>
      <c r="I48" s="334" t="s">
        <v>217</v>
      </c>
      <c r="J48" s="334" t="s">
        <v>203</v>
      </c>
      <c r="K48" s="334" t="s">
        <v>237</v>
      </c>
      <c r="L48" s="328"/>
    </row>
    <row r="49" spans="2:12" ht="30" customHeight="1" thickBot="1">
      <c r="B49" s="333"/>
      <c r="C49" s="376" t="s">
        <v>134</v>
      </c>
      <c r="D49" s="335"/>
      <c r="E49" s="350"/>
      <c r="F49" s="376" t="s">
        <v>147</v>
      </c>
      <c r="G49" s="334"/>
      <c r="H49" s="334"/>
      <c r="I49" s="334"/>
      <c r="J49" s="334"/>
      <c r="K49" s="334"/>
      <c r="L49" s="328"/>
    </row>
    <row r="50" spans="2:12" ht="30" customHeight="1" thickBot="1">
      <c r="B50" s="680"/>
      <c r="C50" s="681"/>
      <c r="D50" s="681"/>
      <c r="E50" s="681"/>
      <c r="F50" s="681"/>
      <c r="G50" s="681"/>
      <c r="H50" s="681"/>
      <c r="I50" s="681"/>
      <c r="J50" s="681"/>
      <c r="K50" s="682"/>
      <c r="L50" s="328"/>
    </row>
    <row r="51" spans="2:12" ht="30" customHeight="1" thickBot="1">
      <c r="B51" s="333">
        <v>9</v>
      </c>
      <c r="C51" s="334">
        <v>147</v>
      </c>
      <c r="D51" s="335">
        <v>46087</v>
      </c>
      <c r="E51" s="349" t="s">
        <v>141</v>
      </c>
      <c r="F51" s="334" t="s">
        <v>163</v>
      </c>
      <c r="G51" s="334" t="s">
        <v>144</v>
      </c>
      <c r="H51" s="334" t="s">
        <v>197</v>
      </c>
      <c r="I51" s="334" t="s">
        <v>217</v>
      </c>
      <c r="J51" s="334" t="s">
        <v>203</v>
      </c>
      <c r="K51" s="334" t="s">
        <v>237</v>
      </c>
      <c r="L51" s="328"/>
    </row>
    <row r="52" spans="2:12" ht="30" customHeight="1" thickBot="1">
      <c r="B52" s="333">
        <v>9</v>
      </c>
      <c r="C52" s="334">
        <v>148</v>
      </c>
      <c r="D52" s="335">
        <v>46087</v>
      </c>
      <c r="E52" s="349" t="s">
        <v>165</v>
      </c>
      <c r="F52" s="353" t="s">
        <v>166</v>
      </c>
      <c r="G52" s="334" t="s">
        <v>149</v>
      </c>
      <c r="H52" s="334"/>
      <c r="I52" s="334"/>
      <c r="J52" s="334" t="s">
        <v>203</v>
      </c>
      <c r="K52" s="334" t="s">
        <v>246</v>
      </c>
      <c r="L52" s="328"/>
    </row>
    <row r="53" spans="2:12" ht="30" customHeight="1" thickBot="1">
      <c r="B53" s="333">
        <v>9</v>
      </c>
      <c r="C53" s="334">
        <v>149</v>
      </c>
      <c r="D53" s="335">
        <v>46085</v>
      </c>
      <c r="E53" s="349" t="s">
        <v>140</v>
      </c>
      <c r="F53" s="334" t="s">
        <v>168</v>
      </c>
      <c r="G53" s="334" t="s">
        <v>167</v>
      </c>
      <c r="H53" s="334" t="s">
        <v>197</v>
      </c>
      <c r="I53" s="334" t="s">
        <v>217</v>
      </c>
      <c r="J53" s="334" t="s">
        <v>203</v>
      </c>
      <c r="K53" s="334" t="s">
        <v>237</v>
      </c>
      <c r="L53" s="328"/>
    </row>
    <row r="54" spans="2:12" ht="30" customHeight="1" thickBot="1">
      <c r="B54" s="333">
        <v>9</v>
      </c>
      <c r="C54" s="334">
        <v>150</v>
      </c>
      <c r="D54" s="335">
        <v>46085</v>
      </c>
      <c r="E54" s="349" t="s">
        <v>140</v>
      </c>
      <c r="F54" s="334" t="s">
        <v>147</v>
      </c>
      <c r="G54" s="334" t="s">
        <v>161</v>
      </c>
      <c r="H54" s="356" t="s">
        <v>192</v>
      </c>
      <c r="I54" s="356" t="s">
        <v>218</v>
      </c>
      <c r="J54" s="334" t="s">
        <v>203</v>
      </c>
      <c r="K54" s="356" t="s">
        <v>229</v>
      </c>
      <c r="L54" s="328"/>
    </row>
    <row r="55" spans="2:12" ht="30" customHeight="1" thickBot="1">
      <c r="B55" s="333"/>
      <c r="C55" s="376" t="s">
        <v>134</v>
      </c>
      <c r="D55" s="335"/>
      <c r="E55" s="350"/>
      <c r="F55" s="376" t="s">
        <v>158</v>
      </c>
      <c r="G55" s="334"/>
      <c r="H55" s="334"/>
      <c r="I55" s="334"/>
      <c r="J55" s="334"/>
      <c r="K55" s="334"/>
      <c r="L55" s="328"/>
    </row>
    <row r="56" spans="2:12" ht="30" customHeight="1" thickBot="1">
      <c r="B56" s="677"/>
      <c r="C56" s="678"/>
      <c r="D56" s="678"/>
      <c r="E56" s="678"/>
      <c r="F56" s="678"/>
      <c r="G56" s="678"/>
      <c r="H56" s="678"/>
      <c r="I56" s="678"/>
      <c r="J56" s="678"/>
      <c r="K56" s="679"/>
      <c r="L56" s="328"/>
    </row>
    <row r="57" spans="2:12" ht="30" customHeight="1" thickBot="1">
      <c r="B57" s="347">
        <v>10</v>
      </c>
      <c r="C57" s="347">
        <v>151</v>
      </c>
      <c r="D57" s="348">
        <v>46092</v>
      </c>
      <c r="E57" s="351" t="s">
        <v>140</v>
      </c>
      <c r="F57" s="347" t="s">
        <v>147</v>
      </c>
      <c r="G57" s="347" t="s">
        <v>149</v>
      </c>
      <c r="H57" s="356" t="s">
        <v>192</v>
      </c>
      <c r="I57" s="356" t="s">
        <v>218</v>
      </c>
      <c r="J57" s="334" t="s">
        <v>203</v>
      </c>
      <c r="K57" s="356" t="s">
        <v>229</v>
      </c>
      <c r="L57" s="328"/>
    </row>
    <row r="58" spans="2:12" ht="30" customHeight="1" thickBot="1">
      <c r="B58" s="355">
        <v>10</v>
      </c>
      <c r="C58" s="356">
        <v>152</v>
      </c>
      <c r="D58" s="357">
        <v>46094</v>
      </c>
      <c r="E58" s="358" t="s">
        <v>165</v>
      </c>
      <c r="F58" s="356" t="s">
        <v>167</v>
      </c>
      <c r="G58" s="356" t="s">
        <v>166</v>
      </c>
      <c r="H58" s="347" t="s">
        <v>186</v>
      </c>
      <c r="I58" s="347" t="s">
        <v>218</v>
      </c>
      <c r="J58" s="334" t="s">
        <v>203</v>
      </c>
      <c r="K58" s="347" t="s">
        <v>245</v>
      </c>
      <c r="L58" s="328"/>
    </row>
    <row r="59" spans="2:12" ht="30" customHeight="1" thickBot="1">
      <c r="B59" s="333">
        <v>10</v>
      </c>
      <c r="C59" s="334">
        <v>153</v>
      </c>
      <c r="D59" s="357">
        <v>46092</v>
      </c>
      <c r="E59" s="349" t="s">
        <v>141</v>
      </c>
      <c r="F59" s="334" t="s">
        <v>168</v>
      </c>
      <c r="G59" s="334" t="s">
        <v>163</v>
      </c>
      <c r="H59" s="334" t="s">
        <v>197</v>
      </c>
      <c r="I59" s="334" t="s">
        <v>217</v>
      </c>
      <c r="J59" s="334" t="s">
        <v>203</v>
      </c>
      <c r="K59" s="334" t="s">
        <v>237</v>
      </c>
      <c r="L59" s="328"/>
    </row>
    <row r="60" spans="2:12" ht="30" customHeight="1" thickBot="1">
      <c r="B60" s="333">
        <v>10</v>
      </c>
      <c r="C60" s="334">
        <v>154</v>
      </c>
      <c r="D60" s="357">
        <v>46092</v>
      </c>
      <c r="E60" s="349" t="s">
        <v>142</v>
      </c>
      <c r="F60" s="334" t="s">
        <v>161</v>
      </c>
      <c r="G60" s="334" t="s">
        <v>158</v>
      </c>
      <c r="H60" s="334" t="s">
        <v>170</v>
      </c>
      <c r="I60" s="334" t="s">
        <v>218</v>
      </c>
      <c r="J60" s="334" t="s">
        <v>203</v>
      </c>
      <c r="K60" s="334" t="s">
        <v>243</v>
      </c>
      <c r="L60" s="328"/>
    </row>
    <row r="61" spans="2:12" ht="30" customHeight="1" thickBot="1">
      <c r="B61" s="333"/>
      <c r="C61" s="376" t="s">
        <v>134</v>
      </c>
      <c r="D61" s="335"/>
      <c r="E61" s="337"/>
      <c r="F61" s="376" t="s">
        <v>230</v>
      </c>
      <c r="G61" s="334"/>
      <c r="H61" s="334"/>
      <c r="I61" s="334"/>
      <c r="J61" s="334"/>
      <c r="K61" s="334"/>
      <c r="L61" s="328"/>
    </row>
    <row r="62" spans="2:12" ht="30" customHeight="1" thickBot="1">
      <c r="B62" s="677"/>
      <c r="C62" s="678"/>
      <c r="D62" s="678"/>
      <c r="E62" s="678"/>
      <c r="F62" s="678"/>
      <c r="G62" s="678"/>
      <c r="H62" s="678"/>
      <c r="I62" s="678"/>
      <c r="J62" s="678"/>
      <c r="K62" s="679"/>
      <c r="L62" s="328"/>
    </row>
    <row r="63" spans="2:12" ht="30" customHeight="1" thickBot="1">
      <c r="B63" s="347">
        <v>11</v>
      </c>
      <c r="C63" s="347">
        <v>155</v>
      </c>
      <c r="D63" s="348">
        <v>46100</v>
      </c>
      <c r="E63" s="351" t="s">
        <v>164</v>
      </c>
      <c r="F63" s="334" t="s">
        <v>171</v>
      </c>
      <c r="G63" s="347" t="s">
        <v>147</v>
      </c>
      <c r="H63" s="334" t="s">
        <v>169</v>
      </c>
      <c r="I63" s="334" t="s">
        <v>206</v>
      </c>
      <c r="J63" s="334" t="s">
        <v>203</v>
      </c>
      <c r="K63" s="334" t="s">
        <v>242</v>
      </c>
      <c r="L63" s="328"/>
    </row>
    <row r="64" spans="2:12" ht="30" customHeight="1" thickBot="1">
      <c r="B64" s="355">
        <v>11</v>
      </c>
      <c r="C64" s="356">
        <v>156</v>
      </c>
      <c r="D64" s="357">
        <v>46099</v>
      </c>
      <c r="E64" s="358" t="s">
        <v>140</v>
      </c>
      <c r="F64" s="356" t="s">
        <v>168</v>
      </c>
      <c r="G64" s="356" t="s">
        <v>144</v>
      </c>
      <c r="H64" s="334" t="s">
        <v>197</v>
      </c>
      <c r="I64" s="334" t="s">
        <v>217</v>
      </c>
      <c r="J64" s="334" t="s">
        <v>203</v>
      </c>
      <c r="K64" s="334" t="s">
        <v>237</v>
      </c>
      <c r="L64" s="328"/>
    </row>
    <row r="65" spans="2:12" ht="30" customHeight="1" thickBot="1">
      <c r="B65" s="333">
        <v>11</v>
      </c>
      <c r="C65" s="334">
        <v>157</v>
      </c>
      <c r="D65" s="335">
        <v>46101</v>
      </c>
      <c r="E65" s="349" t="s">
        <v>140</v>
      </c>
      <c r="F65" s="334" t="s">
        <v>163</v>
      </c>
      <c r="G65" s="334" t="s">
        <v>166</v>
      </c>
      <c r="H65" s="334" t="s">
        <v>197</v>
      </c>
      <c r="I65" s="334" t="s">
        <v>217</v>
      </c>
      <c r="J65" s="334" t="s">
        <v>203</v>
      </c>
      <c r="K65" s="334" t="s">
        <v>237</v>
      </c>
      <c r="L65" s="328"/>
    </row>
    <row r="66" spans="2:12" ht="30" customHeight="1" thickBot="1">
      <c r="B66" s="333">
        <v>11</v>
      </c>
      <c r="C66" s="334">
        <v>158</v>
      </c>
      <c r="D66" s="335">
        <v>46101</v>
      </c>
      <c r="E66" s="349" t="s">
        <v>165</v>
      </c>
      <c r="F66" s="334" t="s">
        <v>149</v>
      </c>
      <c r="G66" s="334" t="s">
        <v>161</v>
      </c>
      <c r="H66" s="347" t="s">
        <v>190</v>
      </c>
      <c r="I66" s="347" t="s">
        <v>212</v>
      </c>
      <c r="J66" s="334" t="s">
        <v>203</v>
      </c>
      <c r="K66" s="347" t="s">
        <v>227</v>
      </c>
      <c r="L66" s="328"/>
    </row>
    <row r="67" spans="2:12" ht="30" customHeight="1" thickBot="1">
      <c r="B67" s="333"/>
      <c r="C67" s="376" t="s">
        <v>134</v>
      </c>
      <c r="D67" s="335"/>
      <c r="E67" s="337"/>
      <c r="F67" s="376" t="s">
        <v>167</v>
      </c>
      <c r="G67" s="334"/>
      <c r="H67" s="334"/>
      <c r="I67" s="334"/>
      <c r="J67" s="334"/>
      <c r="K67" s="334"/>
      <c r="L67" s="328"/>
    </row>
    <row r="68" spans="2:12" ht="30" customHeight="1" thickBot="1">
      <c r="B68" s="677"/>
      <c r="C68" s="678"/>
      <c r="D68" s="678"/>
      <c r="E68" s="678"/>
      <c r="F68" s="678"/>
      <c r="G68" s="678"/>
      <c r="H68" s="678"/>
      <c r="I68" s="678"/>
      <c r="J68" s="678"/>
      <c r="K68" s="679"/>
      <c r="L68" s="328"/>
    </row>
    <row r="69" spans="2:12" ht="30" customHeight="1" thickBot="1">
      <c r="B69" s="347">
        <v>12</v>
      </c>
      <c r="C69" s="359">
        <v>159</v>
      </c>
      <c r="D69" s="348">
        <v>46106</v>
      </c>
      <c r="E69" s="351" t="s">
        <v>140</v>
      </c>
      <c r="F69" s="347" t="s">
        <v>147</v>
      </c>
      <c r="G69" s="347" t="s">
        <v>167</v>
      </c>
      <c r="H69" s="356" t="s">
        <v>192</v>
      </c>
      <c r="I69" s="356" t="s">
        <v>218</v>
      </c>
      <c r="J69" s="334" t="s">
        <v>203</v>
      </c>
      <c r="K69" s="356" t="s">
        <v>229</v>
      </c>
      <c r="L69" s="328"/>
    </row>
    <row r="70" spans="2:12" ht="30" customHeight="1" thickBot="1">
      <c r="B70" s="347">
        <v>12</v>
      </c>
      <c r="C70" s="347">
        <v>160</v>
      </c>
      <c r="D70" s="348">
        <v>46107</v>
      </c>
      <c r="E70" s="351" t="s">
        <v>164</v>
      </c>
      <c r="F70" s="347" t="s">
        <v>158</v>
      </c>
      <c r="G70" s="347" t="s">
        <v>149</v>
      </c>
      <c r="H70" s="334" t="s">
        <v>169</v>
      </c>
      <c r="I70" s="334" t="s">
        <v>206</v>
      </c>
      <c r="J70" s="334" t="s">
        <v>203</v>
      </c>
      <c r="K70" s="334" t="s">
        <v>242</v>
      </c>
      <c r="L70" s="328"/>
    </row>
    <row r="71" spans="2:12" ht="30" customHeight="1" thickBot="1">
      <c r="B71" s="347">
        <v>12</v>
      </c>
      <c r="C71" s="347">
        <v>161</v>
      </c>
      <c r="D71" s="348">
        <v>46108</v>
      </c>
      <c r="E71" s="351" t="s">
        <v>165</v>
      </c>
      <c r="F71" s="347" t="s">
        <v>166</v>
      </c>
      <c r="G71" s="347" t="s">
        <v>144</v>
      </c>
      <c r="H71" s="334" t="s">
        <v>201</v>
      </c>
      <c r="I71" s="334" t="s">
        <v>205</v>
      </c>
      <c r="J71" s="334" t="s">
        <v>203</v>
      </c>
      <c r="K71" s="334" t="s">
        <v>246</v>
      </c>
      <c r="L71" s="328"/>
    </row>
    <row r="72" spans="2:12" ht="30" customHeight="1" thickBot="1">
      <c r="B72" s="347">
        <v>12</v>
      </c>
      <c r="C72" s="347">
        <v>162</v>
      </c>
      <c r="D72" s="348">
        <v>46106</v>
      </c>
      <c r="E72" s="351" t="s">
        <v>142</v>
      </c>
      <c r="F72" s="347" t="s">
        <v>161</v>
      </c>
      <c r="G72" s="347" t="s">
        <v>168</v>
      </c>
      <c r="H72" s="334" t="s">
        <v>170</v>
      </c>
      <c r="I72" s="334" t="s">
        <v>218</v>
      </c>
      <c r="J72" s="334" t="s">
        <v>203</v>
      </c>
      <c r="K72" s="334" t="s">
        <v>243</v>
      </c>
      <c r="L72" s="328"/>
    </row>
    <row r="73" spans="2:12" ht="30" customHeight="1" thickBot="1">
      <c r="B73" s="347"/>
      <c r="C73" s="384" t="s">
        <v>134</v>
      </c>
      <c r="D73" s="348"/>
      <c r="E73" s="352"/>
      <c r="F73" s="384" t="s">
        <v>163</v>
      </c>
      <c r="G73" s="347"/>
      <c r="H73" s="347"/>
      <c r="I73" s="347"/>
      <c r="J73" s="347"/>
      <c r="K73" s="347"/>
      <c r="L73" s="328"/>
    </row>
    <row r="74" spans="2:12" ht="30" customHeight="1" thickBot="1">
      <c r="B74" s="674"/>
      <c r="C74" s="675"/>
      <c r="D74" s="675"/>
      <c r="E74" s="675"/>
      <c r="F74" s="675"/>
      <c r="G74" s="675"/>
      <c r="H74" s="675"/>
      <c r="I74" s="675"/>
      <c r="J74" s="675"/>
      <c r="K74" s="676"/>
      <c r="L74" s="328"/>
    </row>
    <row r="75" spans="2:12" ht="30" customHeight="1" thickBot="1">
      <c r="B75" s="347">
        <v>13</v>
      </c>
      <c r="C75" s="359">
        <v>163</v>
      </c>
      <c r="D75" s="348" t="s">
        <v>231</v>
      </c>
      <c r="E75" s="351" t="s">
        <v>165</v>
      </c>
      <c r="F75" s="347" t="s">
        <v>166</v>
      </c>
      <c r="G75" s="347" t="s">
        <v>168</v>
      </c>
      <c r="H75" s="334" t="s">
        <v>201</v>
      </c>
      <c r="I75" s="334" t="s">
        <v>205</v>
      </c>
      <c r="J75" s="334" t="s">
        <v>203</v>
      </c>
      <c r="K75" s="334" t="s">
        <v>246</v>
      </c>
      <c r="L75" s="328"/>
    </row>
    <row r="76" spans="2:12" ht="30" customHeight="1" thickBot="1">
      <c r="B76" s="347">
        <v>13</v>
      </c>
      <c r="C76" s="347">
        <v>164</v>
      </c>
      <c r="D76" s="348">
        <v>46113</v>
      </c>
      <c r="E76" s="351" t="s">
        <v>140</v>
      </c>
      <c r="F76" s="347" t="s">
        <v>147</v>
      </c>
      <c r="G76" s="334" t="s">
        <v>163</v>
      </c>
      <c r="H76" s="356" t="s">
        <v>192</v>
      </c>
      <c r="I76" s="356" t="s">
        <v>218</v>
      </c>
      <c r="J76" s="334" t="s">
        <v>203</v>
      </c>
      <c r="K76" s="356" t="s">
        <v>229</v>
      </c>
      <c r="L76" s="328"/>
    </row>
    <row r="77" spans="2:12" ht="30" customHeight="1" thickBot="1">
      <c r="B77" s="347">
        <v>13</v>
      </c>
      <c r="C77" s="347">
        <v>165</v>
      </c>
      <c r="D77" s="348">
        <v>46114</v>
      </c>
      <c r="E77" s="351" t="s">
        <v>164</v>
      </c>
      <c r="F77" s="347" t="s">
        <v>158</v>
      </c>
      <c r="G77" s="347" t="s">
        <v>167</v>
      </c>
      <c r="H77" s="334" t="s">
        <v>169</v>
      </c>
      <c r="I77" s="334" t="s">
        <v>206</v>
      </c>
      <c r="J77" s="334" t="s">
        <v>203</v>
      </c>
      <c r="K77" s="334" t="s">
        <v>242</v>
      </c>
      <c r="L77" s="328"/>
    </row>
    <row r="78" spans="2:12" ht="30" customHeight="1" thickBot="1">
      <c r="B78" s="347">
        <v>13</v>
      </c>
      <c r="C78" s="347">
        <v>166</v>
      </c>
      <c r="D78" s="348">
        <v>46115</v>
      </c>
      <c r="E78" s="351" t="s">
        <v>140</v>
      </c>
      <c r="F78" s="347" t="s">
        <v>144</v>
      </c>
      <c r="G78" s="347" t="s">
        <v>161</v>
      </c>
      <c r="H78" s="347" t="s">
        <v>187</v>
      </c>
      <c r="I78" s="347" t="s">
        <v>215</v>
      </c>
      <c r="J78" s="334" t="s">
        <v>203</v>
      </c>
      <c r="K78" s="347" t="s">
        <v>224</v>
      </c>
      <c r="L78" s="328"/>
    </row>
    <row r="79" spans="2:12" ht="30" customHeight="1" thickBot="1">
      <c r="B79" s="347"/>
      <c r="C79" s="384" t="s">
        <v>134</v>
      </c>
      <c r="D79" s="348"/>
      <c r="E79" s="352"/>
      <c r="F79" s="384" t="s">
        <v>149</v>
      </c>
      <c r="G79" s="347"/>
      <c r="H79" s="347"/>
      <c r="I79" s="347"/>
      <c r="J79" s="347"/>
      <c r="K79" s="347"/>
      <c r="L79" s="328"/>
    </row>
    <row r="80" spans="2:12" ht="30" customHeight="1" thickBot="1">
      <c r="B80" s="674"/>
      <c r="C80" s="675"/>
      <c r="D80" s="675"/>
      <c r="E80" s="675"/>
      <c r="F80" s="675"/>
      <c r="G80" s="675"/>
      <c r="H80" s="675"/>
      <c r="I80" s="675"/>
      <c r="J80" s="675"/>
      <c r="K80" s="676"/>
      <c r="L80" s="328"/>
    </row>
    <row r="81" spans="2:12" ht="30" customHeight="1" thickBot="1">
      <c r="B81" s="347">
        <v>14</v>
      </c>
      <c r="C81" s="359">
        <v>167</v>
      </c>
      <c r="D81" s="348">
        <v>46122</v>
      </c>
      <c r="E81" s="351" t="s">
        <v>165</v>
      </c>
      <c r="F81" s="347" t="s">
        <v>167</v>
      </c>
      <c r="G81" s="347" t="s">
        <v>149</v>
      </c>
      <c r="H81" s="347" t="s">
        <v>186</v>
      </c>
      <c r="I81" s="347" t="s">
        <v>218</v>
      </c>
      <c r="J81" s="334" t="s">
        <v>203</v>
      </c>
      <c r="K81" s="347" t="s">
        <v>245</v>
      </c>
      <c r="L81" s="328"/>
    </row>
    <row r="82" spans="2:12" ht="30" customHeight="1" thickBot="1">
      <c r="B82" s="347">
        <v>14</v>
      </c>
      <c r="C82" s="347">
        <v>168</v>
      </c>
      <c r="D82" s="348">
        <v>46121</v>
      </c>
      <c r="E82" s="351" t="s">
        <v>164</v>
      </c>
      <c r="F82" s="347" t="s">
        <v>158</v>
      </c>
      <c r="G82" s="347" t="s">
        <v>163</v>
      </c>
      <c r="H82" s="334" t="s">
        <v>169</v>
      </c>
      <c r="I82" s="334" t="s">
        <v>206</v>
      </c>
      <c r="J82" s="334" t="s">
        <v>203</v>
      </c>
      <c r="K82" s="334" t="s">
        <v>242</v>
      </c>
      <c r="L82" s="328"/>
    </row>
    <row r="83" spans="2:12" ht="30" customHeight="1" thickBot="1">
      <c r="B83" s="347">
        <v>14</v>
      </c>
      <c r="C83" s="347">
        <v>169</v>
      </c>
      <c r="D83" s="348">
        <v>46120</v>
      </c>
      <c r="E83" s="351" t="s">
        <v>140</v>
      </c>
      <c r="F83" s="347" t="s">
        <v>147</v>
      </c>
      <c r="G83" s="347" t="s">
        <v>144</v>
      </c>
      <c r="H83" s="356" t="s">
        <v>192</v>
      </c>
      <c r="I83" s="356" t="s">
        <v>218</v>
      </c>
      <c r="J83" s="334" t="s">
        <v>203</v>
      </c>
      <c r="K83" s="356" t="s">
        <v>229</v>
      </c>
      <c r="L83" s="328"/>
    </row>
    <row r="84" spans="2:12" ht="30" customHeight="1" thickBot="1">
      <c r="B84" s="347">
        <v>14</v>
      </c>
      <c r="C84" s="347">
        <v>170</v>
      </c>
      <c r="D84" s="348">
        <v>46120</v>
      </c>
      <c r="E84" s="351" t="s">
        <v>142</v>
      </c>
      <c r="F84" s="347" t="s">
        <v>161</v>
      </c>
      <c r="G84" s="347" t="s">
        <v>166</v>
      </c>
      <c r="H84" s="334" t="s">
        <v>170</v>
      </c>
      <c r="I84" s="334" t="s">
        <v>218</v>
      </c>
      <c r="J84" s="334" t="s">
        <v>203</v>
      </c>
      <c r="K84" s="334" t="s">
        <v>243</v>
      </c>
      <c r="L84" s="328"/>
    </row>
    <row r="85" spans="2:12" ht="30" customHeight="1" thickBot="1">
      <c r="B85" s="347"/>
      <c r="C85" s="384" t="s">
        <v>134</v>
      </c>
      <c r="D85" s="348"/>
      <c r="E85" s="352"/>
      <c r="F85" s="384" t="s">
        <v>168</v>
      </c>
      <c r="G85" s="347"/>
      <c r="H85" s="347"/>
      <c r="I85" s="347"/>
      <c r="J85" s="347"/>
      <c r="K85" s="347"/>
      <c r="L85" s="328"/>
    </row>
    <row r="86" spans="2:12" ht="30" customHeight="1" thickBot="1">
      <c r="B86" s="674"/>
      <c r="C86" s="675"/>
      <c r="D86" s="675"/>
      <c r="E86" s="675"/>
      <c r="F86" s="675"/>
      <c r="G86" s="675"/>
      <c r="H86" s="675"/>
      <c r="I86" s="675"/>
      <c r="J86" s="675"/>
      <c r="K86" s="676"/>
      <c r="L86" s="328"/>
    </row>
    <row r="87" spans="2:12" ht="30" customHeight="1" thickBot="1">
      <c r="B87" s="347">
        <v>15</v>
      </c>
      <c r="C87" s="347">
        <v>171</v>
      </c>
      <c r="D87" s="348">
        <v>46127</v>
      </c>
      <c r="E87" s="351" t="s">
        <v>140</v>
      </c>
      <c r="F87" s="334" t="s">
        <v>168</v>
      </c>
      <c r="G87" s="334" t="s">
        <v>147</v>
      </c>
      <c r="H87" s="334" t="s">
        <v>197</v>
      </c>
      <c r="I87" s="334" t="s">
        <v>217</v>
      </c>
      <c r="J87" s="334" t="s">
        <v>203</v>
      </c>
      <c r="K87" s="334" t="s">
        <v>237</v>
      </c>
      <c r="L87" s="328"/>
    </row>
    <row r="88" spans="2:12" ht="30" customHeight="1" thickBot="1">
      <c r="B88" s="355">
        <v>15</v>
      </c>
      <c r="C88" s="356">
        <v>172</v>
      </c>
      <c r="D88" s="357">
        <v>46129</v>
      </c>
      <c r="E88" s="358" t="s">
        <v>140</v>
      </c>
      <c r="F88" s="334" t="s">
        <v>144</v>
      </c>
      <c r="G88" s="334" t="s">
        <v>171</v>
      </c>
      <c r="H88" s="347" t="s">
        <v>187</v>
      </c>
      <c r="I88" s="347" t="s">
        <v>215</v>
      </c>
      <c r="J88" s="334" t="s">
        <v>203</v>
      </c>
      <c r="K88" s="347" t="s">
        <v>224</v>
      </c>
      <c r="L88" s="328"/>
    </row>
    <row r="89" spans="2:12" ht="30" customHeight="1" thickBot="1">
      <c r="B89" s="333">
        <v>15</v>
      </c>
      <c r="C89" s="334">
        <v>173</v>
      </c>
      <c r="D89" s="335">
        <v>46129</v>
      </c>
      <c r="E89" s="349" t="s">
        <v>140</v>
      </c>
      <c r="F89" s="334" t="s">
        <v>163</v>
      </c>
      <c r="G89" s="334" t="s">
        <v>149</v>
      </c>
      <c r="H89" s="334" t="s">
        <v>197</v>
      </c>
      <c r="I89" s="334" t="s">
        <v>217</v>
      </c>
      <c r="J89" s="334" t="s">
        <v>203</v>
      </c>
      <c r="K89" s="334" t="s">
        <v>237</v>
      </c>
      <c r="L89" s="328"/>
    </row>
    <row r="90" spans="2:12" ht="30" customHeight="1" thickBot="1">
      <c r="B90" s="333">
        <v>15</v>
      </c>
      <c r="C90" s="334">
        <v>174</v>
      </c>
      <c r="D90" s="335">
        <v>46127</v>
      </c>
      <c r="E90" s="349" t="s">
        <v>142</v>
      </c>
      <c r="F90" s="334" t="s">
        <v>161</v>
      </c>
      <c r="G90" s="334" t="s">
        <v>167</v>
      </c>
      <c r="H90" s="334" t="s">
        <v>170</v>
      </c>
      <c r="I90" s="334" t="s">
        <v>218</v>
      </c>
      <c r="J90" s="334" t="s">
        <v>203</v>
      </c>
      <c r="K90" s="334" t="s">
        <v>243</v>
      </c>
      <c r="L90" s="328"/>
    </row>
    <row r="91" spans="2:12" ht="30" customHeight="1" thickBot="1">
      <c r="B91" s="333"/>
      <c r="C91" s="376" t="s">
        <v>134</v>
      </c>
      <c r="D91" s="335"/>
      <c r="E91" s="337"/>
      <c r="F91" s="376" t="s">
        <v>166</v>
      </c>
      <c r="G91" s="334"/>
      <c r="H91" s="334"/>
      <c r="I91" s="334"/>
      <c r="J91" s="334"/>
      <c r="K91" s="334"/>
      <c r="L91" s="328"/>
    </row>
    <row r="92" spans="2:12" ht="30" customHeight="1" thickBot="1">
      <c r="B92" s="677"/>
      <c r="C92" s="678"/>
      <c r="D92" s="678"/>
      <c r="E92" s="678"/>
      <c r="F92" s="678"/>
      <c r="G92" s="678"/>
      <c r="H92" s="678"/>
      <c r="I92" s="678"/>
      <c r="J92" s="678"/>
      <c r="K92" s="679"/>
      <c r="L92" s="328"/>
    </row>
    <row r="93" spans="2:12" ht="30" customHeight="1" thickBot="1">
      <c r="B93" s="347">
        <v>16</v>
      </c>
      <c r="C93" s="359">
        <v>175</v>
      </c>
      <c r="D93" s="348">
        <v>46136</v>
      </c>
      <c r="E93" s="351" t="s">
        <v>165</v>
      </c>
      <c r="F93" s="347" t="s">
        <v>167</v>
      </c>
      <c r="G93" s="347" t="s">
        <v>163</v>
      </c>
      <c r="H93" s="347" t="s">
        <v>186</v>
      </c>
      <c r="I93" s="347" t="s">
        <v>218</v>
      </c>
      <c r="J93" s="334" t="s">
        <v>203</v>
      </c>
      <c r="K93" s="347" t="s">
        <v>245</v>
      </c>
      <c r="L93" s="328"/>
    </row>
    <row r="94" spans="2:12" ht="30" customHeight="1" thickBot="1">
      <c r="B94" s="347">
        <v>16</v>
      </c>
      <c r="C94" s="347">
        <v>176</v>
      </c>
      <c r="D94" s="348">
        <v>46136</v>
      </c>
      <c r="E94" s="351" t="s">
        <v>165</v>
      </c>
      <c r="F94" s="347" t="s">
        <v>149</v>
      </c>
      <c r="G94" s="347" t="s">
        <v>144</v>
      </c>
      <c r="H94" s="347" t="s">
        <v>190</v>
      </c>
      <c r="I94" s="347" t="s">
        <v>212</v>
      </c>
      <c r="J94" s="334" t="s">
        <v>203</v>
      </c>
      <c r="K94" s="347" t="s">
        <v>227</v>
      </c>
      <c r="L94" s="328"/>
    </row>
    <row r="95" spans="2:12" ht="30" customHeight="1" thickBot="1">
      <c r="B95" s="347">
        <v>16</v>
      </c>
      <c r="C95" s="347">
        <v>177</v>
      </c>
      <c r="D95" s="348">
        <v>46135</v>
      </c>
      <c r="E95" s="351" t="s">
        <v>164</v>
      </c>
      <c r="F95" s="347" t="s">
        <v>158</v>
      </c>
      <c r="G95" s="347" t="s">
        <v>168</v>
      </c>
      <c r="H95" s="334" t="s">
        <v>169</v>
      </c>
      <c r="I95" s="334" t="s">
        <v>206</v>
      </c>
      <c r="J95" s="334" t="s">
        <v>203</v>
      </c>
      <c r="K95" s="334" t="s">
        <v>242</v>
      </c>
      <c r="L95" s="328"/>
    </row>
    <row r="96" spans="2:12" ht="30" customHeight="1" thickBot="1">
      <c r="B96" s="347">
        <v>16</v>
      </c>
      <c r="C96" s="347">
        <v>178</v>
      </c>
      <c r="D96" s="348">
        <v>46134</v>
      </c>
      <c r="E96" s="351" t="s">
        <v>140</v>
      </c>
      <c r="F96" s="347" t="s">
        <v>147</v>
      </c>
      <c r="G96" s="347" t="s">
        <v>166</v>
      </c>
      <c r="H96" s="356" t="s">
        <v>192</v>
      </c>
      <c r="I96" s="356" t="s">
        <v>218</v>
      </c>
      <c r="J96" s="334" t="s">
        <v>203</v>
      </c>
      <c r="K96" s="356" t="s">
        <v>229</v>
      </c>
      <c r="L96" s="328"/>
    </row>
    <row r="97" spans="2:12" ht="30" customHeight="1" thickBot="1">
      <c r="B97" s="347"/>
      <c r="C97" s="384" t="s">
        <v>134</v>
      </c>
      <c r="D97" s="348"/>
      <c r="E97" s="352"/>
      <c r="F97" s="384" t="s">
        <v>161</v>
      </c>
      <c r="G97" s="347"/>
      <c r="H97" s="347"/>
      <c r="I97" s="347"/>
      <c r="J97" s="347"/>
      <c r="K97" s="347"/>
      <c r="L97" s="328"/>
    </row>
    <row r="98" spans="2:12" ht="30" customHeight="1" thickBot="1">
      <c r="B98" s="674"/>
      <c r="C98" s="675"/>
      <c r="D98" s="675"/>
      <c r="E98" s="675"/>
      <c r="F98" s="675"/>
      <c r="G98" s="675"/>
      <c r="H98" s="675"/>
      <c r="I98" s="675"/>
      <c r="J98" s="675"/>
      <c r="K98" s="676"/>
      <c r="L98" s="328"/>
    </row>
    <row r="99" spans="2:12" ht="30" customHeight="1" thickBot="1">
      <c r="B99" s="347">
        <v>17</v>
      </c>
      <c r="C99" s="359">
        <v>179</v>
      </c>
      <c r="D99" s="348">
        <v>46143</v>
      </c>
      <c r="E99" s="351" t="s">
        <v>165</v>
      </c>
      <c r="F99" s="347" t="s">
        <v>166</v>
      </c>
      <c r="G99" s="347" t="s">
        <v>158</v>
      </c>
      <c r="H99" s="334" t="s">
        <v>201</v>
      </c>
      <c r="I99" s="334" t="s">
        <v>205</v>
      </c>
      <c r="J99" s="334" t="s">
        <v>203</v>
      </c>
      <c r="K99" s="334" t="s">
        <v>246</v>
      </c>
      <c r="L99" s="328"/>
    </row>
    <row r="100" spans="2:12" ht="30" customHeight="1" thickBot="1">
      <c r="B100" s="347">
        <v>17</v>
      </c>
      <c r="C100" s="347">
        <v>180</v>
      </c>
      <c r="D100" s="348">
        <v>46141</v>
      </c>
      <c r="E100" s="351" t="s">
        <v>140</v>
      </c>
      <c r="F100" s="347" t="s">
        <v>168</v>
      </c>
      <c r="G100" s="347" t="s">
        <v>149</v>
      </c>
      <c r="H100" s="334" t="s">
        <v>197</v>
      </c>
      <c r="I100" s="334" t="s">
        <v>217</v>
      </c>
      <c r="J100" s="334" t="s">
        <v>203</v>
      </c>
      <c r="K100" s="334" t="s">
        <v>237</v>
      </c>
      <c r="L100" s="328"/>
    </row>
    <row r="101" spans="2:12" ht="30" customHeight="1" thickBot="1">
      <c r="B101" s="347">
        <v>17</v>
      </c>
      <c r="C101" s="347">
        <v>181</v>
      </c>
      <c r="D101" s="348">
        <v>46143</v>
      </c>
      <c r="E101" s="351" t="s">
        <v>140</v>
      </c>
      <c r="F101" s="347" t="s">
        <v>144</v>
      </c>
      <c r="G101" s="347" t="s">
        <v>167</v>
      </c>
      <c r="H101" s="347" t="s">
        <v>187</v>
      </c>
      <c r="I101" s="347" t="s">
        <v>215</v>
      </c>
      <c r="J101" s="334" t="s">
        <v>203</v>
      </c>
      <c r="K101" s="347" t="s">
        <v>224</v>
      </c>
      <c r="L101" s="328"/>
    </row>
    <row r="102" spans="2:12" ht="30" customHeight="1" thickBot="1">
      <c r="B102" s="347">
        <v>17</v>
      </c>
      <c r="C102" s="347">
        <v>182</v>
      </c>
      <c r="D102" s="348">
        <v>46141</v>
      </c>
      <c r="E102" s="351" t="s">
        <v>142</v>
      </c>
      <c r="F102" s="347" t="s">
        <v>161</v>
      </c>
      <c r="G102" s="347" t="s">
        <v>163</v>
      </c>
      <c r="H102" s="334" t="s">
        <v>170</v>
      </c>
      <c r="I102" s="334" t="s">
        <v>218</v>
      </c>
      <c r="J102" s="334" t="s">
        <v>203</v>
      </c>
      <c r="K102" s="334" t="s">
        <v>243</v>
      </c>
      <c r="L102" s="328"/>
    </row>
    <row r="103" spans="2:12" ht="30" customHeight="1" thickBot="1">
      <c r="B103" s="347"/>
      <c r="C103" s="384" t="s">
        <v>134</v>
      </c>
      <c r="D103" s="348"/>
      <c r="E103" s="352"/>
      <c r="F103" s="384" t="s">
        <v>147</v>
      </c>
      <c r="G103" s="347"/>
      <c r="H103" s="347"/>
      <c r="I103" s="347"/>
      <c r="J103" s="347"/>
      <c r="K103" s="347"/>
      <c r="L103" s="328"/>
    </row>
    <row r="104" spans="2:12" ht="30" customHeight="1" thickBot="1">
      <c r="B104" s="674"/>
      <c r="C104" s="675"/>
      <c r="D104" s="675"/>
      <c r="E104" s="675"/>
      <c r="F104" s="675"/>
      <c r="G104" s="675"/>
      <c r="H104" s="675"/>
      <c r="I104" s="675"/>
      <c r="J104" s="675"/>
      <c r="K104" s="676"/>
    </row>
    <row r="105" spans="2:12" ht="30" customHeight="1" thickBot="1">
      <c r="B105" s="347">
        <v>18</v>
      </c>
      <c r="C105" s="359">
        <v>183</v>
      </c>
      <c r="D105" s="348">
        <v>46150</v>
      </c>
      <c r="E105" s="351" t="s">
        <v>140</v>
      </c>
      <c r="F105" s="347" t="s">
        <v>144</v>
      </c>
      <c r="G105" s="347" t="s">
        <v>163</v>
      </c>
      <c r="H105" s="347" t="s">
        <v>187</v>
      </c>
      <c r="I105" s="347" t="s">
        <v>215</v>
      </c>
      <c r="J105" s="334" t="s">
        <v>203</v>
      </c>
      <c r="K105" s="347" t="s">
        <v>224</v>
      </c>
    </row>
    <row r="106" spans="2:12" ht="30" customHeight="1" thickBot="1">
      <c r="B106" s="347">
        <v>18</v>
      </c>
      <c r="C106" s="347">
        <v>184</v>
      </c>
      <c r="D106" s="348">
        <v>46150</v>
      </c>
      <c r="E106" s="351" t="s">
        <v>165</v>
      </c>
      <c r="F106" s="347" t="s">
        <v>149</v>
      </c>
      <c r="G106" s="347" t="s">
        <v>166</v>
      </c>
      <c r="H106" s="347" t="s">
        <v>190</v>
      </c>
      <c r="I106" s="347" t="s">
        <v>212</v>
      </c>
      <c r="J106" s="334" t="s">
        <v>203</v>
      </c>
      <c r="K106" s="347" t="s">
        <v>227</v>
      </c>
    </row>
    <row r="107" spans="2:12" ht="30" customHeight="1" thickBot="1">
      <c r="B107" s="347">
        <v>18</v>
      </c>
      <c r="C107" s="347">
        <v>185</v>
      </c>
      <c r="D107" s="348">
        <v>46150</v>
      </c>
      <c r="E107" s="351" t="s">
        <v>165</v>
      </c>
      <c r="F107" s="347" t="s">
        <v>167</v>
      </c>
      <c r="G107" s="347" t="s">
        <v>168</v>
      </c>
      <c r="H107" s="347" t="s">
        <v>186</v>
      </c>
      <c r="I107" s="347" t="s">
        <v>218</v>
      </c>
      <c r="J107" s="334" t="s">
        <v>203</v>
      </c>
      <c r="K107" s="347" t="s">
        <v>245</v>
      </c>
    </row>
    <row r="108" spans="2:12" ht="30" customHeight="1" thickBot="1">
      <c r="B108" s="347">
        <v>18</v>
      </c>
      <c r="C108" s="347">
        <v>186</v>
      </c>
      <c r="D108" s="348">
        <v>46148</v>
      </c>
      <c r="E108" s="351" t="s">
        <v>142</v>
      </c>
      <c r="F108" s="347" t="s">
        <v>161</v>
      </c>
      <c r="G108" s="347" t="s">
        <v>147</v>
      </c>
      <c r="H108" s="334" t="s">
        <v>170</v>
      </c>
      <c r="I108" s="334" t="s">
        <v>218</v>
      </c>
      <c r="J108" s="334" t="s">
        <v>203</v>
      </c>
      <c r="K108" s="334" t="s">
        <v>243</v>
      </c>
    </row>
    <row r="109" spans="2:12" ht="30" customHeight="1" thickBot="1">
      <c r="B109" s="347"/>
      <c r="C109" s="384" t="s">
        <v>134</v>
      </c>
      <c r="D109" s="348"/>
      <c r="E109" s="352"/>
      <c r="F109" s="384" t="s">
        <v>158</v>
      </c>
      <c r="G109" s="347"/>
      <c r="H109" s="347"/>
      <c r="I109" s="347"/>
      <c r="J109" s="347"/>
      <c r="K109" s="347"/>
    </row>
    <row r="110" spans="2:12" ht="30" customHeight="1" thickBot="1">
      <c r="B110" s="674"/>
      <c r="C110" s="675"/>
      <c r="D110" s="675"/>
      <c r="E110" s="675"/>
      <c r="F110" s="675"/>
      <c r="G110" s="675"/>
      <c r="H110" s="675"/>
      <c r="I110" s="675"/>
      <c r="J110" s="675"/>
      <c r="K110" s="676"/>
    </row>
    <row r="111" spans="2:12" ht="30" customHeight="1" thickBot="1">
      <c r="B111" s="338"/>
      <c r="C111" s="338"/>
      <c r="D111" s="339"/>
      <c r="E111" s="338"/>
      <c r="F111" s="338"/>
      <c r="G111" s="338"/>
      <c r="H111" s="338"/>
      <c r="I111" s="338"/>
      <c r="J111" s="338"/>
      <c r="K111" s="338"/>
    </row>
    <row r="112" spans="2:12" ht="30" customHeight="1" thickBot="1">
      <c r="B112" s="683" t="s">
        <v>173</v>
      </c>
      <c r="C112" s="684"/>
      <c r="D112" s="684"/>
      <c r="E112" s="684"/>
      <c r="F112" s="684"/>
      <c r="G112" s="684"/>
      <c r="H112" s="684"/>
      <c r="I112" s="684"/>
      <c r="J112" s="684"/>
      <c r="K112" s="686"/>
    </row>
    <row r="113" spans="2:11" ht="30" customHeight="1" thickBot="1">
      <c r="B113" s="336" t="s">
        <v>122</v>
      </c>
      <c r="C113" s="330" t="s">
        <v>123</v>
      </c>
      <c r="D113" s="331"/>
      <c r="E113" s="330" t="s">
        <v>124</v>
      </c>
      <c r="F113" s="330" t="s">
        <v>125</v>
      </c>
      <c r="G113" s="330" t="s">
        <v>126</v>
      </c>
      <c r="H113" s="330" t="s">
        <v>13</v>
      </c>
      <c r="I113" s="330" t="s">
        <v>127</v>
      </c>
      <c r="J113" s="334"/>
      <c r="K113" s="340" t="s">
        <v>128</v>
      </c>
    </row>
    <row r="114" spans="2:11" ht="30" customHeight="1" thickBot="1">
      <c r="B114" s="333">
        <v>1</v>
      </c>
      <c r="C114" s="334">
        <v>73</v>
      </c>
      <c r="D114" s="335">
        <v>46037</v>
      </c>
      <c r="E114" s="334" t="s">
        <v>141</v>
      </c>
      <c r="F114" s="334" t="s">
        <v>150</v>
      </c>
      <c r="G114" s="334" t="s">
        <v>133</v>
      </c>
      <c r="H114" s="334" t="s">
        <v>152</v>
      </c>
      <c r="I114" s="334" t="s">
        <v>207</v>
      </c>
      <c r="J114" s="334" t="s">
        <v>202</v>
      </c>
      <c r="K114" s="341" t="s">
        <v>241</v>
      </c>
    </row>
    <row r="115" spans="2:11" ht="30" customHeight="1" thickBot="1">
      <c r="B115" s="333">
        <v>1</v>
      </c>
      <c r="C115" s="334">
        <v>74</v>
      </c>
      <c r="D115" s="335">
        <v>46035</v>
      </c>
      <c r="E115" s="334" t="s">
        <v>140</v>
      </c>
      <c r="F115" s="334" t="s">
        <v>154</v>
      </c>
      <c r="G115" s="334" t="s">
        <v>132</v>
      </c>
      <c r="H115" s="334" t="s">
        <v>197</v>
      </c>
      <c r="I115" s="334" t="s">
        <v>217</v>
      </c>
      <c r="J115" s="334" t="s">
        <v>203</v>
      </c>
      <c r="K115" s="341" t="s">
        <v>237</v>
      </c>
    </row>
    <row r="116" spans="2:11" ht="30" customHeight="1" thickBot="1">
      <c r="B116" s="333">
        <v>1</v>
      </c>
      <c r="C116" s="334">
        <v>75</v>
      </c>
      <c r="D116" s="335">
        <v>46036</v>
      </c>
      <c r="E116" s="334" t="s">
        <v>165</v>
      </c>
      <c r="F116" s="334" t="s">
        <v>153</v>
      </c>
      <c r="G116" s="334" t="s">
        <v>151</v>
      </c>
      <c r="H116" s="334" t="s">
        <v>196</v>
      </c>
      <c r="I116" s="334" t="s">
        <v>209</v>
      </c>
      <c r="J116" s="334" t="s">
        <v>203</v>
      </c>
      <c r="K116" s="341" t="s">
        <v>235</v>
      </c>
    </row>
    <row r="117" spans="2:11" ht="30" customHeight="1" thickBot="1">
      <c r="B117" s="333"/>
      <c r="C117" s="376" t="s">
        <v>134</v>
      </c>
      <c r="D117" s="335"/>
      <c r="E117" s="337"/>
      <c r="F117" s="337" t="s">
        <v>129</v>
      </c>
      <c r="G117" s="334"/>
      <c r="H117" s="334"/>
      <c r="I117" s="334"/>
      <c r="J117" s="334"/>
      <c r="K117" s="341"/>
    </row>
    <row r="118" spans="2:11" ht="30" customHeight="1" thickBot="1">
      <c r="B118" s="360"/>
      <c r="C118" s="361"/>
      <c r="D118" s="361"/>
      <c r="E118" s="361"/>
      <c r="F118" s="361"/>
      <c r="G118" s="361"/>
      <c r="H118" s="361"/>
      <c r="I118" s="361"/>
      <c r="J118" s="361"/>
      <c r="K118" s="362"/>
    </row>
    <row r="119" spans="2:11" ht="30" customHeight="1" thickBot="1">
      <c r="B119" s="333">
        <v>2</v>
      </c>
      <c r="C119" s="334">
        <v>76</v>
      </c>
      <c r="D119" s="335">
        <v>46045</v>
      </c>
      <c r="E119" s="334" t="s">
        <v>164</v>
      </c>
      <c r="F119" s="334" t="s">
        <v>133</v>
      </c>
      <c r="G119" s="334" t="s">
        <v>154</v>
      </c>
      <c r="H119" s="334" t="s">
        <v>195</v>
      </c>
      <c r="I119" s="334" t="s">
        <v>210</v>
      </c>
      <c r="J119" s="334" t="s">
        <v>203</v>
      </c>
      <c r="K119" s="341" t="s">
        <v>234</v>
      </c>
    </row>
    <row r="120" spans="2:11" ht="30" customHeight="1" thickBot="1">
      <c r="B120" s="333">
        <v>2</v>
      </c>
      <c r="C120" s="334">
        <v>77</v>
      </c>
      <c r="D120" s="335">
        <v>46044</v>
      </c>
      <c r="E120" s="334" t="s">
        <v>140</v>
      </c>
      <c r="F120" s="334" t="s">
        <v>132</v>
      </c>
      <c r="G120" s="334" t="s">
        <v>153</v>
      </c>
      <c r="H120" s="334" t="s">
        <v>136</v>
      </c>
      <c r="I120" s="334" t="s">
        <v>217</v>
      </c>
      <c r="J120" s="334" t="s">
        <v>203</v>
      </c>
      <c r="K120" s="341" t="s">
        <v>223</v>
      </c>
    </row>
    <row r="121" spans="2:11" ht="30" customHeight="1" thickBot="1">
      <c r="B121" s="333">
        <v>2</v>
      </c>
      <c r="C121" s="334">
        <v>78</v>
      </c>
      <c r="D121" s="335">
        <v>46045</v>
      </c>
      <c r="E121" s="334" t="s">
        <v>140</v>
      </c>
      <c r="F121" s="334" t="s">
        <v>151</v>
      </c>
      <c r="G121" s="334" t="s">
        <v>129</v>
      </c>
      <c r="H121" s="334" t="s">
        <v>189</v>
      </c>
      <c r="I121" s="334" t="s">
        <v>213</v>
      </c>
      <c r="J121" s="334" t="s">
        <v>203</v>
      </c>
      <c r="K121" s="341" t="s">
        <v>226</v>
      </c>
    </row>
    <row r="122" spans="2:11" ht="30" customHeight="1" thickBot="1">
      <c r="B122" s="333"/>
      <c r="C122" s="376" t="s">
        <v>134</v>
      </c>
      <c r="D122" s="335"/>
      <c r="E122" s="337"/>
      <c r="F122" s="376" t="s">
        <v>150</v>
      </c>
      <c r="G122" s="334"/>
      <c r="H122" s="334"/>
      <c r="I122" s="334"/>
      <c r="J122" s="334"/>
      <c r="K122" s="341"/>
    </row>
    <row r="123" spans="2:11" ht="30" customHeight="1" thickBot="1">
      <c r="B123" s="360"/>
      <c r="C123" s="361"/>
      <c r="D123" s="361"/>
      <c r="E123" s="361"/>
      <c r="F123" s="361"/>
      <c r="G123" s="361"/>
      <c r="H123" s="361"/>
      <c r="I123" s="361"/>
      <c r="J123" s="361"/>
      <c r="K123" s="362"/>
    </row>
    <row r="124" spans="2:11" ht="30" customHeight="1" thickBot="1">
      <c r="B124" s="333">
        <v>3</v>
      </c>
      <c r="C124" s="334">
        <v>79</v>
      </c>
      <c r="D124" s="335">
        <v>46050</v>
      </c>
      <c r="E124" s="334" t="s">
        <v>165</v>
      </c>
      <c r="F124" s="334" t="s">
        <v>153</v>
      </c>
      <c r="G124" s="334" t="s">
        <v>133</v>
      </c>
      <c r="H124" s="334" t="s">
        <v>196</v>
      </c>
      <c r="I124" s="334" t="s">
        <v>209</v>
      </c>
      <c r="J124" s="334" t="s">
        <v>203</v>
      </c>
      <c r="K124" s="341" t="s">
        <v>235</v>
      </c>
    </row>
    <row r="125" spans="2:11" ht="30" customHeight="1" thickBot="1">
      <c r="B125" s="333">
        <v>3</v>
      </c>
      <c r="C125" s="334">
        <v>80</v>
      </c>
      <c r="D125" s="335">
        <v>46051</v>
      </c>
      <c r="E125" s="334" t="s">
        <v>140</v>
      </c>
      <c r="F125" s="334" t="s">
        <v>150</v>
      </c>
      <c r="G125" s="334" t="s">
        <v>154</v>
      </c>
      <c r="H125" s="334" t="s">
        <v>152</v>
      </c>
      <c r="I125" s="334" t="s">
        <v>207</v>
      </c>
      <c r="J125" s="334" t="s">
        <v>202</v>
      </c>
      <c r="K125" s="341" t="s">
        <v>241</v>
      </c>
    </row>
    <row r="126" spans="2:11" ht="30" customHeight="1" thickBot="1">
      <c r="B126" s="333">
        <v>3</v>
      </c>
      <c r="C126" s="334">
        <v>81</v>
      </c>
      <c r="D126" s="335">
        <v>46052</v>
      </c>
      <c r="E126" s="334" t="s">
        <v>142</v>
      </c>
      <c r="F126" s="334" t="s">
        <v>129</v>
      </c>
      <c r="G126" s="334" t="s">
        <v>132</v>
      </c>
      <c r="H126" s="334" t="s">
        <v>184</v>
      </c>
      <c r="I126" s="334" t="s">
        <v>216</v>
      </c>
      <c r="J126" s="334" t="s">
        <v>202</v>
      </c>
      <c r="K126" s="341" t="s">
        <v>221</v>
      </c>
    </row>
    <row r="127" spans="2:11" ht="30" customHeight="1" thickBot="1">
      <c r="B127" s="333"/>
      <c r="C127" s="376" t="s">
        <v>134</v>
      </c>
      <c r="D127" s="335"/>
      <c r="E127" s="337"/>
      <c r="F127" s="376" t="s">
        <v>151</v>
      </c>
      <c r="G127" s="334"/>
      <c r="H127" s="334"/>
      <c r="I127" s="334"/>
      <c r="J127" s="334"/>
      <c r="K127" s="341"/>
    </row>
    <row r="128" spans="2:11" ht="30" customHeight="1" thickBot="1">
      <c r="B128" s="360"/>
      <c r="C128" s="361"/>
      <c r="D128" s="361"/>
      <c r="E128" s="361"/>
      <c r="F128" s="361"/>
      <c r="G128" s="361"/>
      <c r="H128" s="361"/>
      <c r="I128" s="361"/>
      <c r="J128" s="361"/>
      <c r="K128" s="362"/>
    </row>
    <row r="129" spans="2:11" ht="30" customHeight="1" thickBot="1">
      <c r="B129" s="333">
        <v>4</v>
      </c>
      <c r="C129" s="334">
        <v>82</v>
      </c>
      <c r="D129" s="335">
        <v>46059</v>
      </c>
      <c r="E129" s="334" t="s">
        <v>164</v>
      </c>
      <c r="F129" s="334" t="s">
        <v>133</v>
      </c>
      <c r="G129" s="334" t="s">
        <v>129</v>
      </c>
      <c r="H129" s="334" t="s">
        <v>195</v>
      </c>
      <c r="I129" s="334" t="s">
        <v>210</v>
      </c>
      <c r="J129" s="334" t="s">
        <v>203</v>
      </c>
      <c r="K129" s="341" t="s">
        <v>234</v>
      </c>
    </row>
    <row r="130" spans="2:11" ht="30" customHeight="1" thickBot="1">
      <c r="B130" s="333">
        <v>4</v>
      </c>
      <c r="C130" s="334">
        <v>83</v>
      </c>
      <c r="D130" s="335">
        <v>46057</v>
      </c>
      <c r="E130" s="334" t="s">
        <v>165</v>
      </c>
      <c r="F130" s="334" t="s">
        <v>153</v>
      </c>
      <c r="G130" s="334" t="s">
        <v>150</v>
      </c>
      <c r="H130" s="334" t="s">
        <v>196</v>
      </c>
      <c r="I130" s="334" t="s">
        <v>209</v>
      </c>
      <c r="J130" s="334" t="s">
        <v>203</v>
      </c>
      <c r="K130" s="341" t="s">
        <v>235</v>
      </c>
    </row>
    <row r="131" spans="2:11" ht="30" customHeight="1" thickBot="1">
      <c r="B131" s="333">
        <v>4</v>
      </c>
      <c r="C131" s="334">
        <v>84</v>
      </c>
      <c r="D131" s="335">
        <v>46058</v>
      </c>
      <c r="E131" s="334" t="s">
        <v>140</v>
      </c>
      <c r="F131" s="334" t="s">
        <v>132</v>
      </c>
      <c r="G131" s="334" t="s">
        <v>151</v>
      </c>
      <c r="H131" s="334" t="s">
        <v>136</v>
      </c>
      <c r="I131" s="334" t="s">
        <v>217</v>
      </c>
      <c r="J131" s="334" t="s">
        <v>203</v>
      </c>
      <c r="K131" s="341" t="s">
        <v>223</v>
      </c>
    </row>
    <row r="132" spans="2:11" ht="30" customHeight="1" thickBot="1">
      <c r="B132" s="333"/>
      <c r="C132" s="376" t="s">
        <v>134</v>
      </c>
      <c r="D132" s="335"/>
      <c r="E132" s="337"/>
      <c r="F132" s="376" t="s">
        <v>154</v>
      </c>
      <c r="G132" s="334"/>
      <c r="H132" s="334"/>
      <c r="I132" s="334"/>
      <c r="J132" s="334"/>
      <c r="K132" s="341"/>
    </row>
    <row r="133" spans="2:11" ht="30" customHeight="1" thickBot="1">
      <c r="B133" s="360"/>
      <c r="C133" s="361"/>
      <c r="D133" s="361"/>
      <c r="E133" s="361"/>
      <c r="F133" s="361"/>
      <c r="G133" s="361"/>
      <c r="H133" s="361"/>
      <c r="I133" s="361"/>
      <c r="J133" s="361"/>
      <c r="K133" s="362"/>
    </row>
    <row r="134" spans="2:11" ht="30" customHeight="1" thickBot="1">
      <c r="B134" s="333">
        <v>5</v>
      </c>
      <c r="C134" s="334">
        <v>85</v>
      </c>
      <c r="D134" s="335">
        <v>46066</v>
      </c>
      <c r="E134" s="334" t="s">
        <v>140</v>
      </c>
      <c r="F134" s="334" t="s">
        <v>151</v>
      </c>
      <c r="G134" s="334" t="s">
        <v>133</v>
      </c>
      <c r="H134" s="334" t="s">
        <v>189</v>
      </c>
      <c r="I134" s="334" t="s">
        <v>213</v>
      </c>
      <c r="J134" s="334" t="s">
        <v>203</v>
      </c>
      <c r="K134" s="341" t="s">
        <v>226</v>
      </c>
    </row>
    <row r="135" spans="2:11" ht="30" customHeight="1" thickBot="1">
      <c r="B135" s="333">
        <v>5</v>
      </c>
      <c r="C135" s="334">
        <v>86</v>
      </c>
      <c r="D135" s="335">
        <v>46066</v>
      </c>
      <c r="E135" s="334" t="s">
        <v>142</v>
      </c>
      <c r="F135" s="334" t="s">
        <v>129</v>
      </c>
      <c r="G135" s="334" t="s">
        <v>150</v>
      </c>
      <c r="H135" s="334" t="s">
        <v>184</v>
      </c>
      <c r="I135" s="334" t="s">
        <v>216</v>
      </c>
      <c r="J135" s="334" t="s">
        <v>202</v>
      </c>
      <c r="K135" s="341" t="s">
        <v>221</v>
      </c>
    </row>
    <row r="136" spans="2:11" ht="30" customHeight="1" thickBot="1">
      <c r="B136" s="333">
        <v>5</v>
      </c>
      <c r="C136" s="334">
        <v>87</v>
      </c>
      <c r="D136" s="335" t="s">
        <v>175</v>
      </c>
      <c r="E136" s="334" t="s">
        <v>139</v>
      </c>
      <c r="F136" s="334" t="s">
        <v>153</v>
      </c>
      <c r="G136" s="334" t="s">
        <v>154</v>
      </c>
      <c r="H136" s="334" t="s">
        <v>196</v>
      </c>
      <c r="I136" s="334" t="s">
        <v>209</v>
      </c>
      <c r="J136" s="334" t="s">
        <v>203</v>
      </c>
      <c r="K136" s="341" t="s">
        <v>235</v>
      </c>
    </row>
    <row r="137" spans="2:11" ht="30" customHeight="1" thickBot="1">
      <c r="B137" s="333"/>
      <c r="C137" s="376" t="s">
        <v>134</v>
      </c>
      <c r="D137" s="335"/>
      <c r="E137" s="337"/>
      <c r="F137" s="376" t="s">
        <v>132</v>
      </c>
      <c r="G137" s="334"/>
      <c r="H137" s="334"/>
      <c r="I137" s="334"/>
      <c r="J137" s="334"/>
      <c r="K137" s="341"/>
    </row>
    <row r="138" spans="2:11" ht="30" customHeight="1" thickBot="1">
      <c r="B138" s="360"/>
      <c r="C138" s="361"/>
      <c r="D138" s="361"/>
      <c r="E138" s="361"/>
      <c r="F138" s="361"/>
      <c r="G138" s="361"/>
      <c r="H138" s="361"/>
      <c r="I138" s="361"/>
      <c r="J138" s="361"/>
      <c r="K138" s="362"/>
    </row>
    <row r="139" spans="2:11" ht="30" customHeight="1" thickBot="1">
      <c r="B139" s="333">
        <v>6</v>
      </c>
      <c r="C139" s="334">
        <v>88</v>
      </c>
      <c r="D139" s="335">
        <v>46073</v>
      </c>
      <c r="E139" s="334" t="s">
        <v>164</v>
      </c>
      <c r="F139" s="334" t="s">
        <v>133</v>
      </c>
      <c r="G139" s="334" t="s">
        <v>132</v>
      </c>
      <c r="H139" s="334" t="s">
        <v>195</v>
      </c>
      <c r="I139" s="334" t="s">
        <v>210</v>
      </c>
      <c r="J139" s="334" t="s">
        <v>203</v>
      </c>
      <c r="K139" s="341" t="s">
        <v>234</v>
      </c>
    </row>
    <row r="140" spans="2:11" ht="30" customHeight="1" thickBot="1">
      <c r="B140" s="333">
        <v>6</v>
      </c>
      <c r="C140" s="334">
        <v>89</v>
      </c>
      <c r="D140" s="335">
        <v>46072</v>
      </c>
      <c r="E140" s="334" t="s">
        <v>140</v>
      </c>
      <c r="F140" s="334" t="s">
        <v>150</v>
      </c>
      <c r="G140" s="334" t="s">
        <v>151</v>
      </c>
      <c r="H140" s="334" t="s">
        <v>152</v>
      </c>
      <c r="I140" s="334" t="s">
        <v>207</v>
      </c>
      <c r="J140" s="334" t="s">
        <v>202</v>
      </c>
      <c r="K140" s="341" t="s">
        <v>241</v>
      </c>
    </row>
    <row r="141" spans="2:11" ht="30" customHeight="1" thickBot="1">
      <c r="B141" s="333">
        <v>6</v>
      </c>
      <c r="C141" s="334">
        <v>90</v>
      </c>
      <c r="D141" s="335">
        <v>46070</v>
      </c>
      <c r="E141" s="334" t="s">
        <v>140</v>
      </c>
      <c r="F141" s="334" t="s">
        <v>154</v>
      </c>
      <c r="G141" s="334" t="s">
        <v>129</v>
      </c>
      <c r="H141" s="334" t="s">
        <v>197</v>
      </c>
      <c r="I141" s="334" t="s">
        <v>217</v>
      </c>
      <c r="J141" s="334" t="s">
        <v>203</v>
      </c>
      <c r="K141" s="341" t="s">
        <v>237</v>
      </c>
    </row>
    <row r="142" spans="2:11" ht="30" customHeight="1" thickBot="1">
      <c r="B142" s="333"/>
      <c r="C142" s="376" t="s">
        <v>134</v>
      </c>
      <c r="D142" s="335"/>
      <c r="E142" s="337"/>
      <c r="F142" s="376" t="s">
        <v>153</v>
      </c>
      <c r="G142" s="334"/>
      <c r="H142" s="334"/>
      <c r="I142" s="334"/>
      <c r="J142" s="334"/>
      <c r="K142" s="341"/>
    </row>
    <row r="143" spans="2:11" ht="30" customHeight="1" thickBot="1">
      <c r="B143" s="360"/>
      <c r="C143" s="361"/>
      <c r="D143" s="361"/>
      <c r="E143" s="361"/>
      <c r="F143" s="361"/>
      <c r="G143" s="361"/>
      <c r="H143" s="361"/>
      <c r="I143" s="361"/>
      <c r="J143" s="361"/>
      <c r="K143" s="362"/>
    </row>
    <row r="144" spans="2:11" ht="30" customHeight="1" thickBot="1">
      <c r="B144" s="333">
        <v>7</v>
      </c>
      <c r="C144" s="334">
        <v>91</v>
      </c>
      <c r="D144" s="335">
        <v>46079</v>
      </c>
      <c r="E144" s="334" t="s">
        <v>140</v>
      </c>
      <c r="F144" s="334" t="s">
        <v>150</v>
      </c>
      <c r="G144" s="334" t="s">
        <v>132</v>
      </c>
      <c r="H144" s="334" t="s">
        <v>152</v>
      </c>
      <c r="I144" s="334" t="s">
        <v>207</v>
      </c>
      <c r="J144" s="334" t="s">
        <v>202</v>
      </c>
      <c r="K144" s="341" t="s">
        <v>241</v>
      </c>
    </row>
    <row r="145" spans="2:11" ht="30" customHeight="1" thickBot="1">
      <c r="B145" s="333">
        <v>7</v>
      </c>
      <c r="C145" s="334">
        <v>92</v>
      </c>
      <c r="D145" s="335">
        <v>46080</v>
      </c>
      <c r="E145" s="334" t="s">
        <v>140</v>
      </c>
      <c r="F145" s="334" t="s">
        <v>151</v>
      </c>
      <c r="G145" s="334" t="s">
        <v>154</v>
      </c>
      <c r="H145" s="334" t="s">
        <v>189</v>
      </c>
      <c r="I145" s="334" t="s">
        <v>213</v>
      </c>
      <c r="J145" s="334" t="s">
        <v>203</v>
      </c>
      <c r="K145" s="341" t="s">
        <v>226</v>
      </c>
    </row>
    <row r="146" spans="2:11" ht="30" customHeight="1" thickBot="1">
      <c r="B146" s="333">
        <v>7</v>
      </c>
      <c r="C146" s="334">
        <v>93</v>
      </c>
      <c r="D146" s="335">
        <v>46080</v>
      </c>
      <c r="E146" s="334" t="s">
        <v>138</v>
      </c>
      <c r="F146" s="334" t="s">
        <v>129</v>
      </c>
      <c r="G146" s="334" t="s">
        <v>153</v>
      </c>
      <c r="H146" s="334" t="s">
        <v>184</v>
      </c>
      <c r="I146" s="334" t="s">
        <v>216</v>
      </c>
      <c r="J146" s="334" t="s">
        <v>202</v>
      </c>
      <c r="K146" s="341" t="s">
        <v>221</v>
      </c>
    </row>
    <row r="147" spans="2:11" ht="30" customHeight="1" thickBot="1">
      <c r="B147" s="365"/>
      <c r="C147" s="385" t="s">
        <v>134</v>
      </c>
      <c r="D147" s="367"/>
      <c r="E147" s="366"/>
      <c r="F147" s="385" t="s">
        <v>133</v>
      </c>
      <c r="G147" s="368"/>
      <c r="H147" s="368"/>
      <c r="I147" s="368"/>
      <c r="J147" s="368"/>
      <c r="K147" s="369"/>
    </row>
    <row r="148" spans="2:11" ht="30" customHeight="1" thickBot="1">
      <c r="B148" s="371"/>
      <c r="C148" s="372"/>
      <c r="D148" s="373"/>
      <c r="E148" s="372"/>
      <c r="F148" s="372"/>
      <c r="G148" s="374"/>
      <c r="H148" s="374"/>
      <c r="I148" s="374"/>
      <c r="J148" s="374"/>
      <c r="K148" s="375"/>
    </row>
    <row r="149" spans="2:11" ht="30" customHeight="1" thickBot="1">
      <c r="B149" s="355">
        <v>8</v>
      </c>
      <c r="C149" s="356">
        <v>94</v>
      </c>
      <c r="D149" s="357">
        <v>46087</v>
      </c>
      <c r="E149" s="356" t="s">
        <v>164</v>
      </c>
      <c r="F149" s="356" t="s">
        <v>133</v>
      </c>
      <c r="G149" s="356" t="s">
        <v>150</v>
      </c>
      <c r="H149" s="334" t="s">
        <v>195</v>
      </c>
      <c r="I149" s="356" t="s">
        <v>210</v>
      </c>
      <c r="J149" s="334" t="s">
        <v>203</v>
      </c>
      <c r="K149" s="370" t="s">
        <v>234</v>
      </c>
    </row>
    <row r="150" spans="2:11" ht="30" customHeight="1" thickBot="1">
      <c r="B150" s="333">
        <v>8</v>
      </c>
      <c r="C150" s="334">
        <v>95</v>
      </c>
      <c r="D150" s="335">
        <v>46086</v>
      </c>
      <c r="E150" s="334" t="s">
        <v>140</v>
      </c>
      <c r="F150" s="334" t="s">
        <v>132</v>
      </c>
      <c r="G150" s="334" t="s">
        <v>154</v>
      </c>
      <c r="H150" s="334" t="s">
        <v>136</v>
      </c>
      <c r="I150" s="334" t="s">
        <v>217</v>
      </c>
      <c r="J150" s="334" t="s">
        <v>203</v>
      </c>
      <c r="K150" s="341" t="s">
        <v>223</v>
      </c>
    </row>
    <row r="151" spans="2:11" ht="30" customHeight="1" thickBot="1">
      <c r="B151" s="333">
        <v>8</v>
      </c>
      <c r="C151" s="334">
        <v>96</v>
      </c>
      <c r="D151" s="335">
        <v>46087</v>
      </c>
      <c r="E151" s="334" t="s">
        <v>140</v>
      </c>
      <c r="F151" s="334" t="s">
        <v>151</v>
      </c>
      <c r="G151" s="334" t="s">
        <v>153</v>
      </c>
      <c r="H151" s="334" t="s">
        <v>189</v>
      </c>
      <c r="I151" s="334" t="s">
        <v>213</v>
      </c>
      <c r="J151" s="334" t="s">
        <v>203</v>
      </c>
      <c r="K151" s="341" t="s">
        <v>226</v>
      </c>
    </row>
    <row r="152" spans="2:11" ht="30" customHeight="1" thickBot="1">
      <c r="B152" s="333"/>
      <c r="C152" s="376" t="s">
        <v>134</v>
      </c>
      <c r="D152" s="335"/>
      <c r="E152" s="337"/>
      <c r="F152" s="376" t="s">
        <v>129</v>
      </c>
      <c r="G152" s="334"/>
      <c r="H152" s="334"/>
      <c r="I152" s="334"/>
      <c r="J152" s="334"/>
      <c r="K152" s="341"/>
    </row>
    <row r="153" spans="2:11" ht="30" customHeight="1" thickBot="1">
      <c r="B153" s="360"/>
      <c r="C153" s="361"/>
      <c r="D153" s="361"/>
      <c r="E153" s="361"/>
      <c r="F153" s="361"/>
      <c r="G153" s="361"/>
      <c r="H153" s="361"/>
      <c r="I153" s="361"/>
      <c r="J153" s="361"/>
      <c r="K153" s="362"/>
    </row>
    <row r="154" spans="2:11" ht="30" customHeight="1" thickBot="1">
      <c r="B154" s="333">
        <v>9</v>
      </c>
      <c r="C154" s="334">
        <v>97</v>
      </c>
      <c r="D154" s="335">
        <v>46091</v>
      </c>
      <c r="E154" s="334" t="s">
        <v>140</v>
      </c>
      <c r="F154" s="334" t="s">
        <v>154</v>
      </c>
      <c r="G154" s="334" t="s">
        <v>133</v>
      </c>
      <c r="H154" s="334" t="s">
        <v>197</v>
      </c>
      <c r="I154" s="334" t="s">
        <v>217</v>
      </c>
      <c r="J154" s="334" t="s">
        <v>203</v>
      </c>
      <c r="K154" s="341" t="s">
        <v>237</v>
      </c>
    </row>
    <row r="155" spans="2:11" ht="30" customHeight="1" thickBot="1">
      <c r="B155" s="333">
        <v>9</v>
      </c>
      <c r="C155" s="334">
        <v>98</v>
      </c>
      <c r="D155" s="335">
        <v>46092</v>
      </c>
      <c r="E155" s="334" t="s">
        <v>165</v>
      </c>
      <c r="F155" s="334" t="s">
        <v>153</v>
      </c>
      <c r="G155" s="334" t="s">
        <v>132</v>
      </c>
      <c r="H155" s="334" t="s">
        <v>196</v>
      </c>
      <c r="I155" s="334" t="s">
        <v>209</v>
      </c>
      <c r="J155" s="334" t="s">
        <v>203</v>
      </c>
      <c r="K155" s="341" t="s">
        <v>235</v>
      </c>
    </row>
    <row r="156" spans="2:11" ht="30" customHeight="1" thickBot="1">
      <c r="B156" s="333">
        <v>9</v>
      </c>
      <c r="C156" s="334">
        <v>99</v>
      </c>
      <c r="D156" s="335">
        <v>46094</v>
      </c>
      <c r="E156" s="334" t="s">
        <v>138</v>
      </c>
      <c r="F156" s="334" t="s">
        <v>176</v>
      </c>
      <c r="G156" s="334" t="s">
        <v>151</v>
      </c>
      <c r="H156" s="334" t="s">
        <v>184</v>
      </c>
      <c r="I156" s="334" t="s">
        <v>216</v>
      </c>
      <c r="J156" s="334" t="s">
        <v>202</v>
      </c>
      <c r="K156" s="341" t="s">
        <v>221</v>
      </c>
    </row>
    <row r="157" spans="2:11" ht="30" customHeight="1" thickBot="1">
      <c r="B157" s="333"/>
      <c r="C157" s="376" t="s">
        <v>134</v>
      </c>
      <c r="D157" s="335"/>
      <c r="E157" s="337"/>
      <c r="F157" s="376" t="s">
        <v>150</v>
      </c>
      <c r="G157" s="334"/>
      <c r="H157" s="334"/>
      <c r="I157" s="334"/>
      <c r="J157" s="334"/>
      <c r="K157" s="341"/>
    </row>
    <row r="158" spans="2:11" ht="30" customHeight="1" thickBot="1">
      <c r="B158" s="333"/>
      <c r="C158" s="337"/>
      <c r="D158" s="335"/>
      <c r="E158" s="337"/>
      <c r="F158" s="337"/>
      <c r="G158" s="334"/>
      <c r="H158" s="334"/>
      <c r="I158" s="334"/>
      <c r="J158" s="334"/>
      <c r="K158" s="341"/>
    </row>
    <row r="159" spans="2:11" ht="30" customHeight="1" thickBot="1">
      <c r="B159" s="333">
        <v>10</v>
      </c>
      <c r="C159" s="334">
        <v>100</v>
      </c>
      <c r="D159" s="335">
        <v>46101</v>
      </c>
      <c r="E159" s="334" t="s">
        <v>164</v>
      </c>
      <c r="F159" s="334" t="s">
        <v>133</v>
      </c>
      <c r="G159" s="334" t="s">
        <v>153</v>
      </c>
      <c r="H159" s="334" t="s">
        <v>195</v>
      </c>
      <c r="I159" s="334" t="s">
        <v>210</v>
      </c>
      <c r="J159" s="334" t="s">
        <v>203</v>
      </c>
      <c r="K159" s="341" t="s">
        <v>234</v>
      </c>
    </row>
    <row r="160" spans="2:11" ht="30" customHeight="1" thickBot="1">
      <c r="B160" s="333">
        <v>10</v>
      </c>
      <c r="C160" s="334">
        <v>101</v>
      </c>
      <c r="D160" s="335">
        <v>46098</v>
      </c>
      <c r="E160" s="334" t="s">
        <v>140</v>
      </c>
      <c r="F160" s="334" t="s">
        <v>154</v>
      </c>
      <c r="G160" s="334" t="s">
        <v>150</v>
      </c>
      <c r="H160" s="334" t="s">
        <v>197</v>
      </c>
      <c r="I160" s="334" t="s">
        <v>217</v>
      </c>
      <c r="J160" s="334" t="s">
        <v>203</v>
      </c>
      <c r="K160" s="341" t="s">
        <v>237</v>
      </c>
    </row>
    <row r="161" spans="2:11" ht="30" customHeight="1" thickBot="1">
      <c r="B161" s="333">
        <v>10</v>
      </c>
      <c r="C161" s="334">
        <v>102</v>
      </c>
      <c r="D161" s="335">
        <v>46100</v>
      </c>
      <c r="E161" s="334" t="s">
        <v>140</v>
      </c>
      <c r="F161" s="334" t="s">
        <v>132</v>
      </c>
      <c r="G161" s="334" t="s">
        <v>129</v>
      </c>
      <c r="H161" s="334" t="s">
        <v>136</v>
      </c>
      <c r="I161" s="334" t="s">
        <v>217</v>
      </c>
      <c r="J161" s="334" t="s">
        <v>203</v>
      </c>
      <c r="K161" s="341" t="s">
        <v>223</v>
      </c>
    </row>
    <row r="162" spans="2:11" ht="30" customHeight="1" thickBot="1">
      <c r="B162" s="333"/>
      <c r="C162" s="376" t="s">
        <v>134</v>
      </c>
      <c r="D162" s="335"/>
      <c r="E162" s="337"/>
      <c r="F162" s="376" t="s">
        <v>151</v>
      </c>
      <c r="G162" s="334"/>
      <c r="H162" s="334"/>
      <c r="I162" s="334"/>
      <c r="J162" s="334"/>
      <c r="K162" s="341"/>
    </row>
    <row r="163" spans="2:11" ht="30" customHeight="1" thickBot="1">
      <c r="B163" s="360"/>
      <c r="C163" s="361"/>
      <c r="D163" s="361"/>
      <c r="E163" s="361"/>
      <c r="F163" s="361"/>
      <c r="G163" s="361"/>
      <c r="H163" s="361"/>
      <c r="I163" s="361"/>
      <c r="J163" s="361"/>
      <c r="K163" s="362"/>
    </row>
    <row r="164" spans="2:11" ht="30" customHeight="1" thickBot="1">
      <c r="B164" s="333">
        <v>11</v>
      </c>
      <c r="C164" s="334">
        <v>103</v>
      </c>
      <c r="D164" s="335">
        <v>46108</v>
      </c>
      <c r="E164" s="334" t="s">
        <v>142</v>
      </c>
      <c r="F164" s="334" t="s">
        <v>129</v>
      </c>
      <c r="G164" s="334" t="s">
        <v>133</v>
      </c>
      <c r="H164" s="334" t="s">
        <v>184</v>
      </c>
      <c r="I164" s="334" t="s">
        <v>216</v>
      </c>
      <c r="J164" s="334" t="s">
        <v>202</v>
      </c>
      <c r="K164" s="341" t="s">
        <v>221</v>
      </c>
    </row>
    <row r="165" spans="2:11" ht="30" customHeight="1" thickBot="1">
      <c r="B165" s="333">
        <v>11</v>
      </c>
      <c r="C165" s="334">
        <v>104</v>
      </c>
      <c r="D165" s="335">
        <v>46104</v>
      </c>
      <c r="E165" s="334" t="s">
        <v>142</v>
      </c>
      <c r="F165" s="334" t="s">
        <v>150</v>
      </c>
      <c r="G165" s="334" t="s">
        <v>153</v>
      </c>
      <c r="H165" s="334" t="s">
        <v>152</v>
      </c>
      <c r="I165" s="334" t="s">
        <v>207</v>
      </c>
      <c r="J165" s="334" t="s">
        <v>202</v>
      </c>
      <c r="K165" s="341" t="s">
        <v>241</v>
      </c>
    </row>
    <row r="166" spans="2:11" ht="30" customHeight="1" thickBot="1">
      <c r="B166" s="333">
        <v>11</v>
      </c>
      <c r="C166" s="334">
        <v>105</v>
      </c>
      <c r="D166" s="335">
        <v>46108</v>
      </c>
      <c r="E166" s="334" t="s">
        <v>140</v>
      </c>
      <c r="F166" s="334" t="s">
        <v>151</v>
      </c>
      <c r="G166" s="334" t="s">
        <v>132</v>
      </c>
      <c r="H166" s="334" t="s">
        <v>189</v>
      </c>
      <c r="I166" s="334" t="s">
        <v>213</v>
      </c>
      <c r="J166" s="334" t="s">
        <v>203</v>
      </c>
      <c r="K166" s="341" t="s">
        <v>226</v>
      </c>
    </row>
    <row r="167" spans="2:11" ht="30" customHeight="1" thickBot="1">
      <c r="B167" s="333"/>
      <c r="C167" s="376" t="s">
        <v>134</v>
      </c>
      <c r="D167" s="335"/>
      <c r="E167" s="337"/>
      <c r="F167" s="376" t="s">
        <v>154</v>
      </c>
      <c r="G167" s="334"/>
      <c r="H167" s="334"/>
      <c r="I167" s="334"/>
      <c r="J167" s="334"/>
      <c r="K167" s="341"/>
    </row>
    <row r="168" spans="2:11" ht="30" customHeight="1" thickBot="1">
      <c r="B168" s="333"/>
      <c r="C168" s="337"/>
      <c r="D168" s="335"/>
      <c r="E168" s="337"/>
      <c r="F168" s="337"/>
      <c r="G168" s="334"/>
      <c r="H168" s="334"/>
      <c r="I168" s="334"/>
      <c r="J168" s="334"/>
      <c r="K168" s="341"/>
    </row>
    <row r="169" spans="2:11" ht="30" customHeight="1" thickBot="1">
      <c r="B169" s="333">
        <v>12</v>
      </c>
      <c r="C169" s="334">
        <v>106</v>
      </c>
      <c r="D169" s="335">
        <v>46115</v>
      </c>
      <c r="E169" s="334" t="s">
        <v>164</v>
      </c>
      <c r="F169" s="334" t="s">
        <v>133</v>
      </c>
      <c r="G169" s="334" t="s">
        <v>151</v>
      </c>
      <c r="H169" s="334" t="s">
        <v>195</v>
      </c>
      <c r="I169" s="334" t="s">
        <v>210</v>
      </c>
      <c r="J169" s="334" t="s">
        <v>203</v>
      </c>
      <c r="K169" s="341" t="s">
        <v>234</v>
      </c>
    </row>
    <row r="170" spans="2:11" ht="30" customHeight="1" thickBot="1">
      <c r="B170" s="333">
        <v>12</v>
      </c>
      <c r="C170" s="334">
        <v>107</v>
      </c>
      <c r="D170" s="335">
        <v>46114</v>
      </c>
      <c r="E170" s="334" t="s">
        <v>140</v>
      </c>
      <c r="F170" s="334" t="s">
        <v>150</v>
      </c>
      <c r="G170" s="334" t="s">
        <v>129</v>
      </c>
      <c r="H170" s="334" t="s">
        <v>152</v>
      </c>
      <c r="I170" s="334" t="s">
        <v>207</v>
      </c>
      <c r="J170" s="334" t="s">
        <v>202</v>
      </c>
      <c r="K170" s="341" t="s">
        <v>241</v>
      </c>
    </row>
    <row r="171" spans="2:11" ht="30" customHeight="1" thickBot="1">
      <c r="B171" s="333">
        <v>12</v>
      </c>
      <c r="C171" s="334">
        <v>108</v>
      </c>
      <c r="D171" s="335">
        <v>46112</v>
      </c>
      <c r="E171" s="334" t="s">
        <v>140</v>
      </c>
      <c r="F171" s="334" t="s">
        <v>154</v>
      </c>
      <c r="G171" s="334" t="s">
        <v>153</v>
      </c>
      <c r="H171" s="334" t="s">
        <v>197</v>
      </c>
      <c r="I171" s="334" t="s">
        <v>217</v>
      </c>
      <c r="J171" s="334" t="s">
        <v>203</v>
      </c>
      <c r="K171" s="341" t="s">
        <v>237</v>
      </c>
    </row>
    <row r="172" spans="2:11" ht="30" customHeight="1" thickBot="1">
      <c r="B172" s="333"/>
      <c r="C172" s="376" t="s">
        <v>134</v>
      </c>
      <c r="D172" s="335"/>
      <c r="E172" s="337"/>
      <c r="F172" s="376" t="s">
        <v>132</v>
      </c>
      <c r="G172" s="334"/>
      <c r="H172" s="334"/>
      <c r="I172" s="334"/>
      <c r="J172" s="334"/>
      <c r="K172" s="341"/>
    </row>
    <row r="173" spans="2:11" ht="30" customHeight="1" thickBot="1">
      <c r="B173" s="360"/>
      <c r="C173" s="361"/>
      <c r="D173" s="361"/>
      <c r="E173" s="361"/>
      <c r="F173" s="361"/>
      <c r="G173" s="361"/>
      <c r="H173" s="361"/>
      <c r="I173" s="361"/>
      <c r="J173" s="361"/>
      <c r="K173" s="362"/>
    </row>
    <row r="174" spans="2:11" ht="30" customHeight="1" thickBot="1">
      <c r="B174" s="333">
        <v>13</v>
      </c>
      <c r="C174" s="334">
        <v>109</v>
      </c>
      <c r="D174" s="335">
        <v>46121</v>
      </c>
      <c r="E174" s="334" t="s">
        <v>140</v>
      </c>
      <c r="F174" s="334" t="s">
        <v>132</v>
      </c>
      <c r="G174" s="334" t="s">
        <v>133</v>
      </c>
      <c r="H174" s="334" t="s">
        <v>136</v>
      </c>
      <c r="I174" s="334" t="s">
        <v>217</v>
      </c>
      <c r="J174" s="334" t="s">
        <v>203</v>
      </c>
      <c r="K174" s="341" t="s">
        <v>223</v>
      </c>
    </row>
    <row r="175" spans="2:11" ht="30" customHeight="1" thickBot="1">
      <c r="B175" s="333">
        <v>13</v>
      </c>
      <c r="C175" s="334">
        <v>110</v>
      </c>
      <c r="D175" s="335">
        <v>46122</v>
      </c>
      <c r="E175" s="334" t="s">
        <v>140</v>
      </c>
      <c r="F175" s="334" t="s">
        <v>151</v>
      </c>
      <c r="G175" s="334" t="s">
        <v>150</v>
      </c>
      <c r="H175" s="334" t="s">
        <v>189</v>
      </c>
      <c r="I175" s="334" t="s">
        <v>213</v>
      </c>
      <c r="J175" s="334" t="s">
        <v>203</v>
      </c>
      <c r="K175" s="341" t="s">
        <v>226</v>
      </c>
    </row>
    <row r="176" spans="2:11" ht="30" customHeight="1" thickBot="1">
      <c r="B176" s="333">
        <v>13</v>
      </c>
      <c r="C176" s="334">
        <v>111</v>
      </c>
      <c r="D176" s="335">
        <v>46122</v>
      </c>
      <c r="E176" s="334" t="s">
        <v>138</v>
      </c>
      <c r="F176" s="334" t="s">
        <v>129</v>
      </c>
      <c r="G176" s="334" t="s">
        <v>154</v>
      </c>
      <c r="H176" s="334" t="s">
        <v>184</v>
      </c>
      <c r="I176" s="334" t="s">
        <v>216</v>
      </c>
      <c r="J176" s="334" t="s">
        <v>202</v>
      </c>
      <c r="K176" s="341" t="s">
        <v>221</v>
      </c>
    </row>
    <row r="177" spans="2:11" ht="30" customHeight="1" thickBot="1">
      <c r="B177" s="333"/>
      <c r="C177" s="376" t="s">
        <v>134</v>
      </c>
      <c r="D177" s="335"/>
      <c r="E177" s="337"/>
      <c r="F177" s="376" t="s">
        <v>153</v>
      </c>
      <c r="G177" s="334"/>
      <c r="H177" s="334"/>
      <c r="I177" s="334"/>
      <c r="J177" s="334"/>
      <c r="K177" s="341"/>
    </row>
    <row r="178" spans="2:11" ht="30" customHeight="1" thickBot="1">
      <c r="B178" s="360"/>
      <c r="C178" s="361"/>
      <c r="D178" s="361"/>
      <c r="E178" s="361"/>
      <c r="F178" s="361"/>
      <c r="G178" s="361"/>
      <c r="H178" s="361"/>
      <c r="I178" s="361"/>
      <c r="J178" s="361"/>
      <c r="K178" s="362"/>
    </row>
    <row r="179" spans="2:11" ht="30" customHeight="1" thickBot="1">
      <c r="B179" s="333">
        <v>14</v>
      </c>
      <c r="C179" s="334">
        <v>112</v>
      </c>
      <c r="D179" s="335">
        <v>46128</v>
      </c>
      <c r="E179" s="334" t="s">
        <v>140</v>
      </c>
      <c r="F179" s="334" t="s">
        <v>132</v>
      </c>
      <c r="G179" s="334" t="s">
        <v>150</v>
      </c>
      <c r="H179" s="334" t="s">
        <v>136</v>
      </c>
      <c r="I179" s="334" t="s">
        <v>217</v>
      </c>
      <c r="J179" s="334" t="s">
        <v>203</v>
      </c>
      <c r="K179" s="341" t="s">
        <v>223</v>
      </c>
    </row>
    <row r="180" spans="2:11" ht="30" customHeight="1" thickBot="1">
      <c r="B180" s="333">
        <v>14</v>
      </c>
      <c r="C180" s="334">
        <v>113</v>
      </c>
      <c r="D180" s="335">
        <v>46126</v>
      </c>
      <c r="E180" s="334" t="s">
        <v>140</v>
      </c>
      <c r="F180" s="334" t="s">
        <v>154</v>
      </c>
      <c r="G180" s="334" t="s">
        <v>151</v>
      </c>
      <c r="H180" s="334" t="s">
        <v>197</v>
      </c>
      <c r="I180" s="334" t="s">
        <v>217</v>
      </c>
      <c r="J180" s="334" t="s">
        <v>203</v>
      </c>
      <c r="K180" s="341" t="s">
        <v>237</v>
      </c>
    </row>
    <row r="181" spans="2:11" ht="30" customHeight="1" thickBot="1">
      <c r="B181" s="333">
        <v>14</v>
      </c>
      <c r="C181" s="334">
        <v>114</v>
      </c>
      <c r="D181" s="335">
        <v>46127</v>
      </c>
      <c r="E181" s="334" t="s">
        <v>165</v>
      </c>
      <c r="F181" s="334" t="s">
        <v>153</v>
      </c>
      <c r="G181" s="334" t="s">
        <v>129</v>
      </c>
      <c r="H181" s="334" t="s">
        <v>196</v>
      </c>
      <c r="I181" s="334" t="s">
        <v>209</v>
      </c>
      <c r="J181" s="334" t="s">
        <v>203</v>
      </c>
      <c r="K181" s="341" t="s">
        <v>235</v>
      </c>
    </row>
    <row r="182" spans="2:11" ht="30" customHeight="1" thickBot="1">
      <c r="B182" s="333"/>
      <c r="C182" s="376" t="s">
        <v>134</v>
      </c>
      <c r="D182" s="335"/>
      <c r="E182" s="337"/>
      <c r="F182" s="376" t="s">
        <v>133</v>
      </c>
      <c r="G182" s="334"/>
      <c r="H182" s="334"/>
      <c r="I182" s="334"/>
      <c r="J182" s="334"/>
      <c r="K182" s="341"/>
    </row>
    <row r="183" spans="2:11" ht="30" customHeight="1" thickBot="1">
      <c r="B183" s="345"/>
      <c r="C183" s="364"/>
      <c r="D183" s="354"/>
      <c r="E183" s="364"/>
      <c r="F183" s="364"/>
      <c r="G183" s="346"/>
      <c r="H183" s="346"/>
      <c r="I183" s="346"/>
      <c r="J183" s="346"/>
      <c r="K183" s="344"/>
    </row>
    <row r="184" spans="2:11" ht="30" customHeight="1" thickBot="1">
      <c r="B184" s="683" t="s">
        <v>174</v>
      </c>
      <c r="C184" s="684"/>
      <c r="D184" s="684"/>
      <c r="E184" s="684"/>
      <c r="F184" s="684"/>
      <c r="G184" s="684"/>
      <c r="H184" s="684"/>
      <c r="I184" s="684"/>
      <c r="J184" s="684"/>
      <c r="K184" s="685"/>
    </row>
    <row r="185" spans="2:11" ht="30" customHeight="1" thickBot="1">
      <c r="B185" s="336" t="s">
        <v>122</v>
      </c>
      <c r="C185" s="330" t="s">
        <v>123</v>
      </c>
      <c r="D185" s="331"/>
      <c r="E185" s="330" t="s">
        <v>124</v>
      </c>
      <c r="F185" s="330" t="s">
        <v>125</v>
      </c>
      <c r="G185" s="330" t="s">
        <v>126</v>
      </c>
      <c r="H185" s="330" t="s">
        <v>13</v>
      </c>
      <c r="I185" s="330" t="s">
        <v>127</v>
      </c>
      <c r="J185" s="334"/>
      <c r="K185" s="330" t="s">
        <v>128</v>
      </c>
    </row>
    <row r="186" spans="2:11" ht="30" customHeight="1" thickBot="1">
      <c r="B186" s="333">
        <v>1</v>
      </c>
      <c r="C186" s="334">
        <v>277</v>
      </c>
      <c r="D186" s="335">
        <v>46037</v>
      </c>
      <c r="E186" s="334" t="s">
        <v>143</v>
      </c>
      <c r="F186" s="353" t="s">
        <v>156</v>
      </c>
      <c r="G186" s="334" t="s">
        <v>162</v>
      </c>
      <c r="H186" s="334" t="s">
        <v>182</v>
      </c>
      <c r="I186" s="334" t="s">
        <v>218</v>
      </c>
      <c r="J186" s="334" t="s">
        <v>203</v>
      </c>
      <c r="K186" s="334" t="s">
        <v>219</v>
      </c>
    </row>
    <row r="187" spans="2:11" ht="30" customHeight="1" thickBot="1">
      <c r="B187" s="333">
        <v>1</v>
      </c>
      <c r="C187" s="334">
        <v>278</v>
      </c>
      <c r="D187" s="335">
        <v>46035</v>
      </c>
      <c r="E187" s="334" t="s">
        <v>165</v>
      </c>
      <c r="F187" s="334" t="s">
        <v>240</v>
      </c>
      <c r="G187" s="334" t="s">
        <v>135</v>
      </c>
      <c r="H187" s="334" t="s">
        <v>199</v>
      </c>
      <c r="I187" s="334" t="s">
        <v>218</v>
      </c>
      <c r="J187" s="334" t="s">
        <v>203</v>
      </c>
      <c r="K187" s="334" t="s">
        <v>239</v>
      </c>
    </row>
    <row r="188" spans="2:11" ht="30" customHeight="1" thickBot="1">
      <c r="B188" s="333">
        <v>1</v>
      </c>
      <c r="C188" s="334">
        <v>279</v>
      </c>
      <c r="D188" s="335">
        <v>46037</v>
      </c>
      <c r="E188" s="334" t="s">
        <v>142</v>
      </c>
      <c r="F188" s="334" t="s">
        <v>130</v>
      </c>
      <c r="G188" s="334" t="s">
        <v>148</v>
      </c>
      <c r="H188" s="334" t="s">
        <v>193</v>
      </c>
      <c r="I188" s="334" t="s">
        <v>218</v>
      </c>
      <c r="J188" s="334" t="s">
        <v>203</v>
      </c>
      <c r="K188" s="334" t="s">
        <v>232</v>
      </c>
    </row>
    <row r="189" spans="2:11" ht="30" customHeight="1" thickBot="1">
      <c r="B189" s="333">
        <v>1</v>
      </c>
      <c r="C189" s="334">
        <v>280</v>
      </c>
      <c r="D189" s="335">
        <v>46037</v>
      </c>
      <c r="E189" s="334" t="s">
        <v>142</v>
      </c>
      <c r="F189" s="334" t="s">
        <v>157</v>
      </c>
      <c r="G189" s="334" t="s">
        <v>145</v>
      </c>
      <c r="H189" s="334" t="s">
        <v>180</v>
      </c>
      <c r="I189" s="334" t="s">
        <v>218</v>
      </c>
      <c r="J189" s="334" t="s">
        <v>203</v>
      </c>
      <c r="K189" s="334" t="s">
        <v>236</v>
      </c>
    </row>
    <row r="190" spans="2:11" ht="30" customHeight="1" thickBot="1">
      <c r="B190" s="333">
        <v>1</v>
      </c>
      <c r="C190" s="334">
        <v>281</v>
      </c>
      <c r="D190" s="335">
        <v>46037</v>
      </c>
      <c r="E190" s="334" t="s">
        <v>142</v>
      </c>
      <c r="F190" s="334" t="s">
        <v>155</v>
      </c>
      <c r="G190" s="334" t="s">
        <v>159</v>
      </c>
      <c r="H190" s="334" t="s">
        <v>183</v>
      </c>
      <c r="I190" s="334" t="s">
        <v>204</v>
      </c>
      <c r="J190" s="334" t="s">
        <v>203</v>
      </c>
      <c r="K190" s="334" t="s">
        <v>220</v>
      </c>
    </row>
    <row r="191" spans="2:11" ht="30" customHeight="1" thickBot="1">
      <c r="B191" s="333">
        <v>1</v>
      </c>
      <c r="C191" s="334">
        <v>282</v>
      </c>
      <c r="D191" s="335">
        <v>46037</v>
      </c>
      <c r="E191" s="334" t="s">
        <v>165</v>
      </c>
      <c r="F191" s="334" t="s">
        <v>160</v>
      </c>
      <c r="G191" s="334" t="s">
        <v>146</v>
      </c>
      <c r="H191" s="334" t="s">
        <v>198</v>
      </c>
      <c r="I191" s="334" t="s">
        <v>208</v>
      </c>
      <c r="J191" s="334" t="s">
        <v>203</v>
      </c>
      <c r="K191" s="334" t="s">
        <v>238</v>
      </c>
    </row>
    <row r="192" spans="2:11" ht="30" customHeight="1" thickBot="1">
      <c r="B192" s="333">
        <v>1</v>
      </c>
      <c r="C192" s="334"/>
      <c r="D192" s="335"/>
      <c r="E192" s="376" t="s">
        <v>134</v>
      </c>
      <c r="F192" s="376" t="s">
        <v>131</v>
      </c>
      <c r="G192" s="334"/>
      <c r="H192" s="334"/>
      <c r="I192" s="334"/>
      <c r="J192" s="334"/>
      <c r="K192" s="334"/>
    </row>
    <row r="193" spans="2:11" ht="30" customHeight="1" thickBot="1">
      <c r="B193" s="680"/>
      <c r="C193" s="681"/>
      <c r="D193" s="681"/>
      <c r="E193" s="681"/>
      <c r="F193" s="681"/>
      <c r="G193" s="681"/>
      <c r="H193" s="681"/>
      <c r="I193" s="681"/>
      <c r="J193" s="681"/>
      <c r="K193" s="682"/>
    </row>
    <row r="194" spans="2:11" ht="30" customHeight="1" thickBot="1">
      <c r="B194" s="333">
        <v>2</v>
      </c>
      <c r="C194" s="334">
        <v>284</v>
      </c>
      <c r="D194" s="335">
        <v>46045</v>
      </c>
      <c r="E194" s="334" t="s">
        <v>142</v>
      </c>
      <c r="F194" s="334" t="s">
        <v>148</v>
      </c>
      <c r="G194" s="334" t="s">
        <v>162</v>
      </c>
      <c r="H194" s="334" t="s">
        <v>193</v>
      </c>
      <c r="I194" s="334" t="s">
        <v>218</v>
      </c>
      <c r="J194" s="334" t="s">
        <v>203</v>
      </c>
      <c r="K194" s="334" t="s">
        <v>232</v>
      </c>
    </row>
    <row r="195" spans="2:11" ht="30" customHeight="1" thickBot="1">
      <c r="B195" s="333">
        <v>2</v>
      </c>
      <c r="C195" s="334">
        <v>285</v>
      </c>
      <c r="D195" s="335">
        <v>46044</v>
      </c>
      <c r="E195" s="334" t="s">
        <v>142</v>
      </c>
      <c r="F195" s="334" t="s">
        <v>155</v>
      </c>
      <c r="G195" s="334" t="s">
        <v>240</v>
      </c>
      <c r="H195" s="334" t="s">
        <v>183</v>
      </c>
      <c r="I195" s="334" t="s">
        <v>204</v>
      </c>
      <c r="J195" s="334" t="s">
        <v>203</v>
      </c>
      <c r="K195" s="334" t="s">
        <v>220</v>
      </c>
    </row>
    <row r="196" spans="2:11" ht="30" customHeight="1" thickBot="1">
      <c r="B196" s="333">
        <v>2</v>
      </c>
      <c r="C196" s="334">
        <v>286</v>
      </c>
      <c r="D196" s="335">
        <v>46044</v>
      </c>
      <c r="E196" s="334" t="s">
        <v>143</v>
      </c>
      <c r="F196" s="334" t="s">
        <v>156</v>
      </c>
      <c r="G196" s="334" t="s">
        <v>131</v>
      </c>
      <c r="H196" s="334" t="s">
        <v>182</v>
      </c>
      <c r="I196" s="334" t="s">
        <v>218</v>
      </c>
      <c r="J196" s="334" t="s">
        <v>203</v>
      </c>
      <c r="K196" s="334" t="s">
        <v>219</v>
      </c>
    </row>
    <row r="197" spans="2:11" ht="30" customHeight="1" thickBot="1">
      <c r="B197" s="333">
        <v>2</v>
      </c>
      <c r="C197" s="334">
        <v>287</v>
      </c>
      <c r="D197" s="335">
        <v>46045</v>
      </c>
      <c r="E197" s="334" t="s">
        <v>164</v>
      </c>
      <c r="F197" s="334" t="s">
        <v>145</v>
      </c>
      <c r="G197" s="334" t="s">
        <v>177</v>
      </c>
      <c r="H197" s="334" t="s">
        <v>194</v>
      </c>
      <c r="I197" s="334" t="s">
        <v>211</v>
      </c>
      <c r="J197" s="334" t="s">
        <v>203</v>
      </c>
      <c r="K197" s="334" t="s">
        <v>233</v>
      </c>
    </row>
    <row r="198" spans="2:11" ht="30" customHeight="1" thickBot="1">
      <c r="B198" s="333">
        <v>2</v>
      </c>
      <c r="C198" s="334">
        <v>289</v>
      </c>
      <c r="D198" s="335">
        <v>46044</v>
      </c>
      <c r="E198" s="334" t="s">
        <v>140</v>
      </c>
      <c r="F198" s="334" t="s">
        <v>159</v>
      </c>
      <c r="G198" s="334" t="s">
        <v>160</v>
      </c>
      <c r="H198" s="334" t="s">
        <v>188</v>
      </c>
      <c r="I198" s="334" t="s">
        <v>214</v>
      </c>
      <c r="J198" s="334" t="s">
        <v>203</v>
      </c>
      <c r="K198" s="334" t="s">
        <v>225</v>
      </c>
    </row>
    <row r="199" spans="2:11" ht="30" customHeight="1" thickBot="1">
      <c r="B199" s="333">
        <v>2</v>
      </c>
      <c r="C199" s="334">
        <v>290</v>
      </c>
      <c r="D199" s="335">
        <v>46044</v>
      </c>
      <c r="E199" s="334" t="s">
        <v>142</v>
      </c>
      <c r="F199" s="334" t="s">
        <v>146</v>
      </c>
      <c r="G199" s="334" t="s">
        <v>130</v>
      </c>
      <c r="H199" s="334" t="s">
        <v>186</v>
      </c>
      <c r="I199" s="334" t="s">
        <v>218</v>
      </c>
      <c r="J199" s="334" t="s">
        <v>203</v>
      </c>
      <c r="K199" s="334" t="s">
        <v>247</v>
      </c>
    </row>
    <row r="200" spans="2:11" ht="30" customHeight="1" thickBot="1">
      <c r="B200" s="333">
        <v>2</v>
      </c>
      <c r="C200" s="334"/>
      <c r="D200" s="335"/>
      <c r="E200" s="376" t="s">
        <v>134</v>
      </c>
      <c r="F200" s="376" t="s">
        <v>157</v>
      </c>
      <c r="G200" s="334"/>
      <c r="H200" s="334"/>
      <c r="I200" s="334"/>
      <c r="J200" s="334"/>
      <c r="K200" s="334"/>
    </row>
    <row r="201" spans="2:11" ht="30" customHeight="1" thickBot="1">
      <c r="B201" s="680"/>
      <c r="C201" s="681"/>
      <c r="D201" s="681"/>
      <c r="E201" s="681"/>
      <c r="F201" s="681"/>
      <c r="G201" s="681"/>
      <c r="H201" s="681"/>
      <c r="I201" s="681"/>
      <c r="J201" s="681"/>
      <c r="K201" s="682"/>
    </row>
    <row r="202" spans="2:11" ht="30" customHeight="1" thickBot="1">
      <c r="B202" s="333">
        <v>3</v>
      </c>
      <c r="C202" s="334">
        <v>291</v>
      </c>
      <c r="D202" s="335">
        <v>46052</v>
      </c>
      <c r="E202" s="334" t="s">
        <v>143</v>
      </c>
      <c r="F202" s="334" t="s">
        <v>135</v>
      </c>
      <c r="G202" s="334" t="s">
        <v>155</v>
      </c>
      <c r="H202" s="334" t="s">
        <v>200</v>
      </c>
      <c r="I202" s="334" t="s">
        <v>218</v>
      </c>
      <c r="J202" s="334" t="s">
        <v>203</v>
      </c>
      <c r="K202" s="334" t="s">
        <v>244</v>
      </c>
    </row>
    <row r="203" spans="2:11" ht="30" customHeight="1" thickBot="1">
      <c r="B203" s="333">
        <v>3</v>
      </c>
      <c r="C203" s="334">
        <v>292</v>
      </c>
      <c r="D203" s="335">
        <v>46052</v>
      </c>
      <c r="E203" s="334" t="s">
        <v>142</v>
      </c>
      <c r="F203" s="334" t="s">
        <v>148</v>
      </c>
      <c r="G203" s="334" t="s">
        <v>156</v>
      </c>
      <c r="H203" s="334" t="s">
        <v>193</v>
      </c>
      <c r="I203" s="334" t="s">
        <v>218</v>
      </c>
      <c r="J203" s="334" t="s">
        <v>203</v>
      </c>
      <c r="K203" s="334" t="s">
        <v>232</v>
      </c>
    </row>
    <row r="204" spans="2:11" ht="30" customHeight="1" thickBot="1">
      <c r="B204" s="333">
        <v>3</v>
      </c>
      <c r="C204" s="334">
        <v>293</v>
      </c>
      <c r="D204" s="335">
        <v>46049</v>
      </c>
      <c r="E204" s="334" t="s">
        <v>165</v>
      </c>
      <c r="F204" s="334" t="s">
        <v>240</v>
      </c>
      <c r="G204" s="334" t="s">
        <v>157</v>
      </c>
      <c r="H204" s="334" t="s">
        <v>199</v>
      </c>
      <c r="I204" s="334" t="s">
        <v>218</v>
      </c>
      <c r="J204" s="334" t="s">
        <v>203</v>
      </c>
      <c r="K204" s="334" t="s">
        <v>239</v>
      </c>
    </row>
    <row r="205" spans="2:11" ht="30" customHeight="1" thickBot="1">
      <c r="B205" s="333">
        <v>3</v>
      </c>
      <c r="C205" s="334">
        <v>294</v>
      </c>
      <c r="D205" s="335">
        <v>46051</v>
      </c>
      <c r="E205" s="334" t="s">
        <v>165</v>
      </c>
      <c r="F205" s="334" t="s">
        <v>160</v>
      </c>
      <c r="G205" s="334" t="s">
        <v>145</v>
      </c>
      <c r="H205" s="334" t="s">
        <v>198</v>
      </c>
      <c r="I205" s="334" t="s">
        <v>208</v>
      </c>
      <c r="J205" s="334" t="s">
        <v>203</v>
      </c>
      <c r="K205" s="334" t="s">
        <v>238</v>
      </c>
    </row>
    <row r="206" spans="2:11" ht="30" customHeight="1" thickBot="1">
      <c r="B206" s="333">
        <v>3</v>
      </c>
      <c r="C206" s="334">
        <v>295</v>
      </c>
      <c r="D206" s="335">
        <v>46051</v>
      </c>
      <c r="E206" s="334" t="s">
        <v>140</v>
      </c>
      <c r="F206" s="334" t="s">
        <v>159</v>
      </c>
      <c r="G206" s="334" t="s">
        <v>131</v>
      </c>
      <c r="H206" s="334" t="s">
        <v>188</v>
      </c>
      <c r="I206" s="334" t="s">
        <v>214</v>
      </c>
      <c r="J206" s="334" t="s">
        <v>203</v>
      </c>
      <c r="K206" s="334" t="s">
        <v>225</v>
      </c>
    </row>
    <row r="207" spans="2:11" ht="30" customHeight="1" thickBot="1">
      <c r="B207" s="333">
        <v>3</v>
      </c>
      <c r="C207" s="334">
        <v>296</v>
      </c>
      <c r="D207" s="335">
        <v>46052</v>
      </c>
      <c r="E207" s="334" t="s">
        <v>142</v>
      </c>
      <c r="F207" s="334" t="s">
        <v>162</v>
      </c>
      <c r="G207" s="334" t="s">
        <v>146</v>
      </c>
      <c r="H207" s="334" t="s">
        <v>185</v>
      </c>
      <c r="I207" s="334" t="s">
        <v>218</v>
      </c>
      <c r="J207" s="334" t="s">
        <v>203</v>
      </c>
      <c r="K207" s="334" t="s">
        <v>222</v>
      </c>
    </row>
    <row r="208" spans="2:11" ht="30" customHeight="1" thickBot="1">
      <c r="B208" s="333">
        <v>3</v>
      </c>
      <c r="C208" s="334"/>
      <c r="D208" s="335"/>
      <c r="E208" s="376" t="s">
        <v>134</v>
      </c>
      <c r="F208" s="376" t="s">
        <v>130</v>
      </c>
      <c r="G208" s="334"/>
      <c r="H208" s="334"/>
      <c r="I208" s="334"/>
      <c r="J208" s="334"/>
      <c r="K208" s="334"/>
    </row>
    <row r="209" spans="2:11" ht="30" customHeight="1" thickBot="1">
      <c r="B209" s="680"/>
      <c r="C209" s="681"/>
      <c r="D209" s="681"/>
      <c r="E209" s="681"/>
      <c r="F209" s="681"/>
      <c r="G209" s="681"/>
      <c r="H209" s="681"/>
      <c r="I209" s="681"/>
      <c r="J209" s="681"/>
      <c r="K209" s="682"/>
    </row>
    <row r="210" spans="2:11" ht="30" customHeight="1" thickBot="1">
      <c r="B210" s="333">
        <v>4</v>
      </c>
      <c r="C210" s="334">
        <v>298</v>
      </c>
      <c r="D210" s="335">
        <v>46059</v>
      </c>
      <c r="E210" s="334" t="s">
        <v>143</v>
      </c>
      <c r="F210" s="334" t="s">
        <v>135</v>
      </c>
      <c r="G210" s="334" t="s">
        <v>157</v>
      </c>
      <c r="H210" s="334" t="s">
        <v>200</v>
      </c>
      <c r="I210" s="334" t="s">
        <v>218</v>
      </c>
      <c r="J210" s="334" t="s">
        <v>203</v>
      </c>
      <c r="K210" s="334" t="s">
        <v>244</v>
      </c>
    </row>
    <row r="211" spans="2:11" ht="30" customHeight="1" thickBot="1">
      <c r="B211" s="333">
        <v>4</v>
      </c>
      <c r="C211" s="334">
        <v>299</v>
      </c>
      <c r="D211" s="335">
        <v>46058</v>
      </c>
      <c r="E211" s="334" t="s">
        <v>142</v>
      </c>
      <c r="F211" s="334" t="s">
        <v>155</v>
      </c>
      <c r="G211" s="334" t="s">
        <v>160</v>
      </c>
      <c r="H211" s="334" t="s">
        <v>183</v>
      </c>
      <c r="I211" s="334" t="s">
        <v>204</v>
      </c>
      <c r="J211" s="334" t="s">
        <v>203</v>
      </c>
      <c r="K211" s="334" t="s">
        <v>220</v>
      </c>
    </row>
    <row r="212" spans="2:11" ht="30" customHeight="1" thickBot="1">
      <c r="B212" s="333">
        <v>4</v>
      </c>
      <c r="C212" s="334">
        <v>300</v>
      </c>
      <c r="D212" s="335">
        <v>46087</v>
      </c>
      <c r="E212" s="334" t="s">
        <v>142</v>
      </c>
      <c r="F212" s="334" t="s">
        <v>131</v>
      </c>
      <c r="G212" s="334" t="s">
        <v>145</v>
      </c>
      <c r="H212" s="334" t="s">
        <v>191</v>
      </c>
      <c r="I212" s="334" t="s">
        <v>275</v>
      </c>
      <c r="J212" s="334" t="s">
        <v>202</v>
      </c>
      <c r="K212" s="334" t="s">
        <v>276</v>
      </c>
    </row>
    <row r="213" spans="2:11" ht="30" customHeight="1" thickBot="1">
      <c r="B213" s="333">
        <v>4</v>
      </c>
      <c r="C213" s="334">
        <v>301</v>
      </c>
      <c r="D213" s="335">
        <v>46059</v>
      </c>
      <c r="E213" s="334" t="s">
        <v>142</v>
      </c>
      <c r="F213" s="334" t="s">
        <v>130</v>
      </c>
      <c r="G213" s="334" t="s">
        <v>240</v>
      </c>
      <c r="H213" s="334" t="s">
        <v>193</v>
      </c>
      <c r="I213" s="334" t="s">
        <v>218</v>
      </c>
      <c r="J213" s="334" t="s">
        <v>203</v>
      </c>
      <c r="K213" s="334" t="s">
        <v>232</v>
      </c>
    </row>
    <row r="214" spans="2:11" ht="30" customHeight="1" thickBot="1">
      <c r="B214" s="333">
        <v>4</v>
      </c>
      <c r="C214" s="334">
        <v>302</v>
      </c>
      <c r="D214" s="335">
        <v>46058</v>
      </c>
      <c r="E214" s="334" t="s">
        <v>140</v>
      </c>
      <c r="F214" s="334" t="s">
        <v>159</v>
      </c>
      <c r="G214" s="334" t="s">
        <v>162</v>
      </c>
      <c r="H214" s="334" t="s">
        <v>188</v>
      </c>
      <c r="I214" s="334" t="s">
        <v>214</v>
      </c>
      <c r="J214" s="334" t="s">
        <v>203</v>
      </c>
      <c r="K214" s="334" t="s">
        <v>225</v>
      </c>
    </row>
    <row r="215" spans="2:11" ht="30" customHeight="1" thickBot="1">
      <c r="B215" s="333">
        <v>4</v>
      </c>
      <c r="C215" s="334">
        <v>304</v>
      </c>
      <c r="D215" s="335">
        <v>46058</v>
      </c>
      <c r="E215" s="334" t="s">
        <v>142</v>
      </c>
      <c r="F215" s="334" t="s">
        <v>146</v>
      </c>
      <c r="G215" s="334" t="s">
        <v>148</v>
      </c>
      <c r="H215" s="334" t="s">
        <v>186</v>
      </c>
      <c r="I215" s="334" t="s">
        <v>218</v>
      </c>
      <c r="J215" s="334" t="s">
        <v>203</v>
      </c>
      <c r="K215" s="334" t="s">
        <v>247</v>
      </c>
    </row>
    <row r="216" spans="2:11" ht="30" customHeight="1" thickBot="1">
      <c r="B216" s="333">
        <v>4</v>
      </c>
      <c r="C216" s="334"/>
      <c r="D216" s="335"/>
      <c r="E216" s="376" t="s">
        <v>134</v>
      </c>
      <c r="F216" s="376" t="s">
        <v>156</v>
      </c>
      <c r="G216" s="334"/>
      <c r="H216" s="334"/>
      <c r="I216" s="334"/>
      <c r="J216" s="334"/>
      <c r="K216" s="334"/>
    </row>
    <row r="217" spans="2:11" ht="30" customHeight="1" thickBot="1">
      <c r="B217" s="680"/>
      <c r="C217" s="681"/>
      <c r="D217" s="681"/>
      <c r="E217" s="681"/>
      <c r="F217" s="681"/>
      <c r="G217" s="681"/>
      <c r="H217" s="681"/>
      <c r="I217" s="681"/>
      <c r="J217" s="681"/>
      <c r="K217" s="682"/>
    </row>
    <row r="218" spans="2:11" ht="30" customHeight="1" thickBot="1">
      <c r="B218" s="333">
        <v>5</v>
      </c>
      <c r="C218" s="334">
        <v>305</v>
      </c>
      <c r="D218" s="335">
        <v>46065</v>
      </c>
      <c r="E218" s="334" t="s">
        <v>142</v>
      </c>
      <c r="F218" s="334" t="s">
        <v>157</v>
      </c>
      <c r="G218" s="334" t="s">
        <v>155</v>
      </c>
      <c r="H218" s="334" t="s">
        <v>180</v>
      </c>
      <c r="I218" s="334" t="s">
        <v>218</v>
      </c>
      <c r="J218" s="334" t="s">
        <v>203</v>
      </c>
      <c r="K218" s="334" t="s">
        <v>236</v>
      </c>
    </row>
    <row r="219" spans="2:11" ht="30" customHeight="1" thickBot="1">
      <c r="B219" s="333">
        <v>5</v>
      </c>
      <c r="C219" s="334">
        <v>306</v>
      </c>
      <c r="D219" s="335">
        <v>46065</v>
      </c>
      <c r="E219" s="334" t="s">
        <v>165</v>
      </c>
      <c r="F219" s="334" t="s">
        <v>160</v>
      </c>
      <c r="G219" s="334" t="s">
        <v>135</v>
      </c>
      <c r="H219" s="334" t="s">
        <v>198</v>
      </c>
      <c r="I219" s="334" t="s">
        <v>208</v>
      </c>
      <c r="J219" s="334" t="s">
        <v>203</v>
      </c>
      <c r="K219" s="334" t="s">
        <v>238</v>
      </c>
    </row>
    <row r="220" spans="2:11" ht="30" customHeight="1" thickBot="1">
      <c r="B220" s="333">
        <v>5</v>
      </c>
      <c r="C220" s="334">
        <v>307</v>
      </c>
      <c r="D220" s="335">
        <v>46066</v>
      </c>
      <c r="E220" s="334" t="s">
        <v>142</v>
      </c>
      <c r="F220" s="334" t="s">
        <v>131</v>
      </c>
      <c r="G220" s="334" t="s">
        <v>240</v>
      </c>
      <c r="H220" s="334" t="s">
        <v>191</v>
      </c>
      <c r="I220" s="334" t="s">
        <v>277</v>
      </c>
      <c r="J220" s="334" t="s">
        <v>202</v>
      </c>
      <c r="K220" s="334" t="s">
        <v>228</v>
      </c>
    </row>
    <row r="221" spans="2:11" ht="30" customHeight="1" thickBot="1">
      <c r="B221" s="333">
        <v>5</v>
      </c>
      <c r="C221" s="334">
        <v>308</v>
      </c>
      <c r="D221" s="335">
        <v>46066</v>
      </c>
      <c r="E221" s="334" t="s">
        <v>142</v>
      </c>
      <c r="F221" s="334" t="s">
        <v>162</v>
      </c>
      <c r="G221" s="334" t="s">
        <v>145</v>
      </c>
      <c r="H221" s="334" t="s">
        <v>185</v>
      </c>
      <c r="I221" s="334" t="s">
        <v>218</v>
      </c>
      <c r="J221" s="334" t="s">
        <v>203</v>
      </c>
      <c r="K221" s="334" t="s">
        <v>222</v>
      </c>
    </row>
    <row r="222" spans="2:11" ht="30" customHeight="1" thickBot="1">
      <c r="B222" s="333">
        <v>5</v>
      </c>
      <c r="C222" s="334">
        <v>309</v>
      </c>
      <c r="D222" s="335">
        <v>46066</v>
      </c>
      <c r="E222" s="334" t="s">
        <v>142</v>
      </c>
      <c r="F222" s="334" t="s">
        <v>130</v>
      </c>
      <c r="G222" s="334" t="s">
        <v>159</v>
      </c>
      <c r="H222" s="334" t="s">
        <v>193</v>
      </c>
      <c r="I222" s="334" t="s">
        <v>218</v>
      </c>
      <c r="J222" s="334" t="s">
        <v>203</v>
      </c>
      <c r="K222" s="334" t="s">
        <v>232</v>
      </c>
    </row>
    <row r="223" spans="2:11" ht="30" customHeight="1" thickBot="1">
      <c r="B223" s="333">
        <v>5</v>
      </c>
      <c r="C223" s="334">
        <v>311</v>
      </c>
      <c r="D223" s="335">
        <v>46065</v>
      </c>
      <c r="E223" s="334" t="s">
        <v>143</v>
      </c>
      <c r="F223" s="334" t="s">
        <v>156</v>
      </c>
      <c r="G223" s="334" t="s">
        <v>146</v>
      </c>
      <c r="H223" s="334" t="s">
        <v>182</v>
      </c>
      <c r="I223" s="334" t="s">
        <v>218</v>
      </c>
      <c r="J223" s="334" t="s">
        <v>203</v>
      </c>
      <c r="K223" s="334" t="s">
        <v>219</v>
      </c>
    </row>
    <row r="224" spans="2:11" ht="30" customHeight="1" thickBot="1">
      <c r="B224" s="333">
        <v>5</v>
      </c>
      <c r="C224" s="334"/>
      <c r="D224" s="335"/>
      <c r="E224" s="376" t="s">
        <v>134</v>
      </c>
      <c r="F224" s="376" t="s">
        <v>148</v>
      </c>
      <c r="G224" s="334"/>
      <c r="H224" s="334"/>
      <c r="I224" s="334"/>
      <c r="J224" s="334"/>
      <c r="K224" s="334"/>
    </row>
    <row r="225" spans="2:11" ht="30" customHeight="1" thickBot="1">
      <c r="B225" s="680"/>
      <c r="C225" s="681"/>
      <c r="D225" s="681"/>
      <c r="E225" s="681"/>
      <c r="F225" s="681"/>
      <c r="G225" s="681"/>
      <c r="H225" s="681"/>
      <c r="I225" s="681"/>
      <c r="J225" s="681"/>
      <c r="K225" s="682"/>
    </row>
    <row r="226" spans="2:11" ht="30" customHeight="1" thickBot="1">
      <c r="B226" s="333">
        <v>6</v>
      </c>
      <c r="C226" s="334">
        <v>312</v>
      </c>
      <c r="D226" s="335">
        <v>46072</v>
      </c>
      <c r="E226" s="334" t="s">
        <v>142</v>
      </c>
      <c r="F226" s="334" t="s">
        <v>157</v>
      </c>
      <c r="G226" s="334" t="s">
        <v>160</v>
      </c>
      <c r="H226" s="334" t="s">
        <v>180</v>
      </c>
      <c r="I226" s="334" t="s">
        <v>218</v>
      </c>
      <c r="J226" s="334" t="s">
        <v>203</v>
      </c>
      <c r="K226" s="334" t="s">
        <v>236</v>
      </c>
    </row>
    <row r="227" spans="2:11" ht="30" customHeight="1" thickBot="1">
      <c r="B227" s="333">
        <v>6</v>
      </c>
      <c r="C227" s="334">
        <v>313</v>
      </c>
      <c r="D227" s="335">
        <v>46070</v>
      </c>
      <c r="E227" s="334" t="s">
        <v>143</v>
      </c>
      <c r="F227" s="334" t="s">
        <v>135</v>
      </c>
      <c r="G227" s="334" t="s">
        <v>131</v>
      </c>
      <c r="H227" s="334" t="s">
        <v>200</v>
      </c>
      <c r="I227" s="334" t="s">
        <v>218</v>
      </c>
      <c r="J227" s="334" t="s">
        <v>203</v>
      </c>
      <c r="K227" s="334" t="s">
        <v>244</v>
      </c>
    </row>
    <row r="228" spans="2:11" ht="30" customHeight="1" thickBot="1">
      <c r="B228" s="333">
        <v>6</v>
      </c>
      <c r="C228" s="334">
        <v>314</v>
      </c>
      <c r="D228" s="335">
        <v>46073</v>
      </c>
      <c r="E228" s="334" t="s">
        <v>164</v>
      </c>
      <c r="F228" s="334" t="s">
        <v>145</v>
      </c>
      <c r="G228" s="334" t="s">
        <v>130</v>
      </c>
      <c r="H228" s="334" t="s">
        <v>194</v>
      </c>
      <c r="I228" s="334" t="s">
        <v>211</v>
      </c>
      <c r="J228" s="334" t="s">
        <v>203</v>
      </c>
      <c r="K228" s="334" t="s">
        <v>233</v>
      </c>
    </row>
    <row r="229" spans="2:11" ht="30" customHeight="1" thickBot="1">
      <c r="B229" s="333">
        <v>6</v>
      </c>
      <c r="C229" s="334">
        <v>316</v>
      </c>
      <c r="D229" s="335">
        <v>46072</v>
      </c>
      <c r="E229" s="334" t="s">
        <v>142</v>
      </c>
      <c r="F229" s="334" t="s">
        <v>146</v>
      </c>
      <c r="G229" s="334" t="s">
        <v>155</v>
      </c>
      <c r="H229" s="334" t="s">
        <v>186</v>
      </c>
      <c r="I229" s="334" t="s">
        <v>218</v>
      </c>
      <c r="J229" s="334" t="s">
        <v>203</v>
      </c>
      <c r="K229" s="334" t="s">
        <v>247</v>
      </c>
    </row>
    <row r="230" spans="2:11" ht="30" customHeight="1" thickBot="1">
      <c r="B230" s="333">
        <v>6</v>
      </c>
      <c r="C230" s="334">
        <v>317</v>
      </c>
      <c r="D230" s="335">
        <v>46073</v>
      </c>
      <c r="E230" s="334" t="s">
        <v>142</v>
      </c>
      <c r="F230" s="334" t="s">
        <v>148</v>
      </c>
      <c r="G230" s="334" t="s">
        <v>159</v>
      </c>
      <c r="H230" s="334" t="s">
        <v>193</v>
      </c>
      <c r="I230" s="334" t="s">
        <v>218</v>
      </c>
      <c r="J230" s="334" t="s">
        <v>203</v>
      </c>
      <c r="K230" s="334" t="s">
        <v>232</v>
      </c>
    </row>
    <row r="231" spans="2:11" ht="30" customHeight="1" thickBot="1">
      <c r="B231" s="333">
        <v>6</v>
      </c>
      <c r="C231" s="334">
        <v>318</v>
      </c>
      <c r="D231" s="335">
        <v>46070</v>
      </c>
      <c r="E231" s="334" t="s">
        <v>165</v>
      </c>
      <c r="F231" s="334" t="s">
        <v>240</v>
      </c>
      <c r="G231" s="334" t="s">
        <v>156</v>
      </c>
      <c r="H231" s="334" t="s">
        <v>199</v>
      </c>
      <c r="I231" s="334" t="s">
        <v>218</v>
      </c>
      <c r="J231" s="334" t="s">
        <v>203</v>
      </c>
      <c r="K231" s="334" t="s">
        <v>239</v>
      </c>
    </row>
    <row r="232" spans="2:11" ht="30" customHeight="1" thickBot="1">
      <c r="B232" s="333">
        <v>6</v>
      </c>
      <c r="C232" s="334"/>
      <c r="D232" s="335"/>
      <c r="E232" s="376" t="s">
        <v>134</v>
      </c>
      <c r="F232" s="376" t="s">
        <v>162</v>
      </c>
      <c r="G232" s="334"/>
      <c r="H232" s="334"/>
      <c r="I232" s="334"/>
      <c r="J232" s="334"/>
      <c r="K232" s="334"/>
    </row>
    <row r="233" spans="2:11" ht="30" customHeight="1" thickBot="1">
      <c r="B233" s="680"/>
      <c r="C233" s="681"/>
      <c r="D233" s="681"/>
      <c r="E233" s="681"/>
      <c r="F233" s="681"/>
      <c r="G233" s="681"/>
      <c r="H233" s="681"/>
      <c r="I233" s="681"/>
      <c r="J233" s="681"/>
      <c r="K233" s="682"/>
    </row>
    <row r="234" spans="2:11" ht="30" customHeight="1" thickBot="1">
      <c r="B234" s="333">
        <v>7</v>
      </c>
      <c r="C234" s="334">
        <v>319</v>
      </c>
      <c r="D234" s="335">
        <v>46079</v>
      </c>
      <c r="E234" s="334" t="s">
        <v>165</v>
      </c>
      <c r="F234" s="334" t="s">
        <v>160</v>
      </c>
      <c r="G234" s="334" t="s">
        <v>240</v>
      </c>
      <c r="H234" s="334" t="s">
        <v>198</v>
      </c>
      <c r="I234" s="334" t="s">
        <v>208</v>
      </c>
      <c r="J234" s="334" t="s">
        <v>203</v>
      </c>
      <c r="K234" s="334" t="s">
        <v>238</v>
      </c>
    </row>
    <row r="235" spans="2:11" ht="30" customHeight="1" thickBot="1">
      <c r="B235" s="333">
        <v>7</v>
      </c>
      <c r="C235" s="334">
        <v>320</v>
      </c>
      <c r="D235" s="335">
        <v>46080</v>
      </c>
      <c r="E235" s="334" t="s">
        <v>142</v>
      </c>
      <c r="F235" s="334" t="s">
        <v>131</v>
      </c>
      <c r="G235" s="334" t="s">
        <v>157</v>
      </c>
      <c r="H235" s="334" t="s">
        <v>191</v>
      </c>
      <c r="I235" s="334" t="s">
        <v>277</v>
      </c>
      <c r="J235" s="334" t="s">
        <v>202</v>
      </c>
      <c r="K235" s="334" t="s">
        <v>228</v>
      </c>
    </row>
    <row r="236" spans="2:11" ht="30" customHeight="1" thickBot="1">
      <c r="B236" s="333">
        <v>7</v>
      </c>
      <c r="C236" s="334">
        <v>321</v>
      </c>
      <c r="D236" s="335">
        <v>46080</v>
      </c>
      <c r="E236" s="334" t="s">
        <v>142</v>
      </c>
      <c r="F236" s="334" t="s">
        <v>130</v>
      </c>
      <c r="G236" s="334" t="s">
        <v>135</v>
      </c>
      <c r="H236" s="334" t="s">
        <v>193</v>
      </c>
      <c r="I236" s="334" t="s">
        <v>218</v>
      </c>
      <c r="J236" s="334" t="s">
        <v>203</v>
      </c>
      <c r="K236" s="334" t="s">
        <v>232</v>
      </c>
    </row>
    <row r="237" spans="2:11" ht="30" customHeight="1" thickBot="1">
      <c r="B237" s="333">
        <v>7</v>
      </c>
      <c r="C237" s="334">
        <v>322</v>
      </c>
      <c r="D237" s="335">
        <v>46080</v>
      </c>
      <c r="E237" s="334" t="s">
        <v>142</v>
      </c>
      <c r="F237" s="334" t="s">
        <v>162</v>
      </c>
      <c r="G237" s="334" t="s">
        <v>155</v>
      </c>
      <c r="H237" s="334" t="s">
        <v>185</v>
      </c>
      <c r="I237" s="334" t="s">
        <v>218</v>
      </c>
      <c r="J237" s="334" t="s">
        <v>203</v>
      </c>
      <c r="K237" s="334" t="s">
        <v>222</v>
      </c>
    </row>
    <row r="238" spans="2:11" ht="30" customHeight="1" thickBot="1">
      <c r="B238" s="333">
        <v>7</v>
      </c>
      <c r="C238" s="334">
        <v>324</v>
      </c>
      <c r="D238" s="335">
        <v>46080</v>
      </c>
      <c r="E238" s="334" t="s">
        <v>164</v>
      </c>
      <c r="F238" s="334" t="s">
        <v>145</v>
      </c>
      <c r="G238" s="334" t="s">
        <v>148</v>
      </c>
      <c r="H238" s="334" t="s">
        <v>194</v>
      </c>
      <c r="I238" s="334" t="s">
        <v>211</v>
      </c>
      <c r="J238" s="334" t="s">
        <v>203</v>
      </c>
      <c r="K238" s="334" t="s">
        <v>233</v>
      </c>
    </row>
    <row r="239" spans="2:11" ht="30" customHeight="1" thickBot="1">
      <c r="B239" s="333">
        <v>7</v>
      </c>
      <c r="C239" s="334">
        <v>325</v>
      </c>
      <c r="D239" s="335">
        <v>46079</v>
      </c>
      <c r="E239" s="334" t="s">
        <v>143</v>
      </c>
      <c r="F239" s="334" t="s">
        <v>156</v>
      </c>
      <c r="G239" s="334" t="s">
        <v>159</v>
      </c>
      <c r="H239" s="334" t="s">
        <v>182</v>
      </c>
      <c r="I239" s="334" t="s">
        <v>218</v>
      </c>
      <c r="J239" s="334" t="s">
        <v>203</v>
      </c>
      <c r="K239" s="334" t="s">
        <v>219</v>
      </c>
    </row>
    <row r="240" spans="2:11" ht="30" customHeight="1" thickBot="1">
      <c r="B240" s="333">
        <v>7</v>
      </c>
      <c r="C240" s="334"/>
      <c r="D240" s="335"/>
      <c r="E240" s="376" t="s">
        <v>134</v>
      </c>
      <c r="F240" s="376" t="s">
        <v>146</v>
      </c>
      <c r="G240" s="334"/>
      <c r="H240" s="334"/>
      <c r="I240" s="334"/>
      <c r="J240" s="334"/>
      <c r="K240" s="334"/>
    </row>
    <row r="241" spans="2:11" ht="30" customHeight="1" thickBot="1">
      <c r="B241" s="680"/>
      <c r="C241" s="681"/>
      <c r="D241" s="681"/>
      <c r="E241" s="681"/>
      <c r="F241" s="681"/>
      <c r="G241" s="681"/>
      <c r="H241" s="681"/>
      <c r="I241" s="681"/>
      <c r="J241" s="681"/>
      <c r="K241" s="682"/>
    </row>
    <row r="242" spans="2:11" ht="30" customHeight="1" thickBot="1">
      <c r="B242" s="333">
        <v>8</v>
      </c>
      <c r="C242" s="334">
        <v>326</v>
      </c>
      <c r="D242" s="335">
        <v>46086</v>
      </c>
      <c r="E242" s="334" t="s">
        <v>165</v>
      </c>
      <c r="F242" s="334" t="s">
        <v>160</v>
      </c>
      <c r="G242" s="334" t="s">
        <v>131</v>
      </c>
      <c r="H242" s="334" t="s">
        <v>198</v>
      </c>
      <c r="I242" s="334" t="s">
        <v>208</v>
      </c>
      <c r="J242" s="334" t="s">
        <v>203</v>
      </c>
      <c r="K242" s="334" t="s">
        <v>238</v>
      </c>
    </row>
    <row r="243" spans="2:11" ht="30" customHeight="1" thickBot="1">
      <c r="B243" s="333">
        <v>8</v>
      </c>
      <c r="C243" s="334">
        <v>327</v>
      </c>
      <c r="D243" s="335">
        <v>46086</v>
      </c>
      <c r="E243" s="334" t="s">
        <v>142</v>
      </c>
      <c r="F243" s="334" t="s">
        <v>157</v>
      </c>
      <c r="G243" s="334" t="s">
        <v>130</v>
      </c>
      <c r="H243" s="334" t="s">
        <v>180</v>
      </c>
      <c r="I243" s="334" t="s">
        <v>218</v>
      </c>
      <c r="J243" s="334" t="s">
        <v>203</v>
      </c>
      <c r="K243" s="334" t="s">
        <v>236</v>
      </c>
    </row>
    <row r="244" spans="2:11" ht="30" customHeight="1" thickBot="1">
      <c r="B244" s="333">
        <v>8</v>
      </c>
      <c r="C244" s="334">
        <v>328</v>
      </c>
      <c r="D244" s="335">
        <v>46087</v>
      </c>
      <c r="E244" s="334" t="s">
        <v>143</v>
      </c>
      <c r="F244" s="334" t="s">
        <v>135</v>
      </c>
      <c r="G244" s="334" t="s">
        <v>162</v>
      </c>
      <c r="H244" s="334" t="s">
        <v>200</v>
      </c>
      <c r="I244" s="334" t="s">
        <v>218</v>
      </c>
      <c r="J244" s="334" t="s">
        <v>203</v>
      </c>
      <c r="K244" s="334" t="s">
        <v>244</v>
      </c>
    </row>
    <row r="245" spans="2:11" ht="30" customHeight="1" thickBot="1">
      <c r="B245" s="333">
        <v>8</v>
      </c>
      <c r="C245" s="334">
        <v>329</v>
      </c>
      <c r="D245" s="335">
        <v>46086</v>
      </c>
      <c r="E245" s="334" t="s">
        <v>142</v>
      </c>
      <c r="F245" s="334" t="s">
        <v>155</v>
      </c>
      <c r="G245" s="334" t="s">
        <v>156</v>
      </c>
      <c r="H245" s="334" t="s">
        <v>183</v>
      </c>
      <c r="I245" s="334" t="s">
        <v>204</v>
      </c>
      <c r="J245" s="334" t="s">
        <v>203</v>
      </c>
      <c r="K245" s="334" t="s">
        <v>220</v>
      </c>
    </row>
    <row r="246" spans="2:11" ht="30" customHeight="1" thickBot="1">
      <c r="B246" s="333">
        <v>8</v>
      </c>
      <c r="C246" s="334">
        <v>331</v>
      </c>
      <c r="D246" s="335">
        <v>46086</v>
      </c>
      <c r="E246" s="334" t="s">
        <v>140</v>
      </c>
      <c r="F246" s="334" t="s">
        <v>159</v>
      </c>
      <c r="G246" s="334" t="s">
        <v>146</v>
      </c>
      <c r="H246" s="334" t="s">
        <v>188</v>
      </c>
      <c r="I246" s="334" t="s">
        <v>214</v>
      </c>
      <c r="J246" s="334" t="s">
        <v>203</v>
      </c>
      <c r="K246" s="334" t="s">
        <v>225</v>
      </c>
    </row>
    <row r="247" spans="2:11" ht="30" customHeight="1" thickBot="1">
      <c r="B247" s="333">
        <v>8</v>
      </c>
      <c r="C247" s="334">
        <v>332</v>
      </c>
      <c r="D247" s="335">
        <v>46084</v>
      </c>
      <c r="E247" s="334" t="s">
        <v>165</v>
      </c>
      <c r="F247" s="334" t="s">
        <v>240</v>
      </c>
      <c r="G247" s="334" t="s">
        <v>148</v>
      </c>
      <c r="H247" s="334" t="s">
        <v>199</v>
      </c>
      <c r="I247" s="334" t="s">
        <v>218</v>
      </c>
      <c r="J247" s="334" t="s">
        <v>203</v>
      </c>
      <c r="K247" s="334" t="s">
        <v>239</v>
      </c>
    </row>
    <row r="248" spans="2:11" ht="30" customHeight="1" thickBot="1">
      <c r="B248" s="333">
        <v>8</v>
      </c>
      <c r="C248" s="334"/>
      <c r="D248" s="335"/>
      <c r="E248" s="376" t="s">
        <v>134</v>
      </c>
      <c r="F248" s="376" t="s">
        <v>145</v>
      </c>
      <c r="G248" s="334"/>
      <c r="H248" s="334"/>
      <c r="I248" s="334"/>
      <c r="J248" s="334"/>
      <c r="K248" s="334"/>
    </row>
    <row r="249" spans="2:11" ht="30" customHeight="1" thickBot="1">
      <c r="B249" s="680"/>
      <c r="C249" s="681"/>
      <c r="D249" s="681"/>
      <c r="E249" s="681"/>
      <c r="F249" s="681"/>
      <c r="G249" s="681"/>
      <c r="H249" s="681"/>
      <c r="I249" s="681"/>
      <c r="J249" s="681"/>
      <c r="K249" s="682"/>
    </row>
    <row r="250" spans="2:11" ht="30" customHeight="1" thickBot="1">
      <c r="B250" s="333">
        <v>9</v>
      </c>
      <c r="C250" s="334">
        <v>333</v>
      </c>
      <c r="D250" s="335">
        <v>46093</v>
      </c>
      <c r="E250" s="334" t="s">
        <v>142</v>
      </c>
      <c r="F250" s="334" t="s">
        <v>155</v>
      </c>
      <c r="G250" s="334" t="s">
        <v>131</v>
      </c>
      <c r="H250" s="334" t="s">
        <v>183</v>
      </c>
      <c r="I250" s="334" t="s">
        <v>204</v>
      </c>
      <c r="J250" s="334" t="s">
        <v>203</v>
      </c>
      <c r="K250" s="334" t="s">
        <v>220</v>
      </c>
    </row>
    <row r="251" spans="2:11" ht="30" customHeight="1" thickBot="1">
      <c r="B251" s="333">
        <v>9</v>
      </c>
      <c r="C251" s="334">
        <v>334</v>
      </c>
      <c r="D251" s="335">
        <v>46094</v>
      </c>
      <c r="E251" s="334" t="s">
        <v>142</v>
      </c>
      <c r="F251" s="334" t="s">
        <v>130</v>
      </c>
      <c r="G251" s="334" t="s">
        <v>160</v>
      </c>
      <c r="H251" s="334" t="s">
        <v>193</v>
      </c>
      <c r="I251" s="334" t="s">
        <v>218</v>
      </c>
      <c r="J251" s="334" t="s">
        <v>203</v>
      </c>
      <c r="K251" s="334" t="s">
        <v>232</v>
      </c>
    </row>
    <row r="252" spans="2:11" ht="30" customHeight="1" thickBot="1">
      <c r="B252" s="333">
        <v>9</v>
      </c>
      <c r="C252" s="334">
        <v>335</v>
      </c>
      <c r="D252" s="335">
        <v>46094</v>
      </c>
      <c r="E252" s="334" t="s">
        <v>142</v>
      </c>
      <c r="F252" s="334" t="s">
        <v>162</v>
      </c>
      <c r="G252" s="334" t="s">
        <v>157</v>
      </c>
      <c r="H252" s="334" t="s">
        <v>185</v>
      </c>
      <c r="I252" s="334" t="s">
        <v>218</v>
      </c>
      <c r="J252" s="334" t="s">
        <v>203</v>
      </c>
      <c r="K252" s="334" t="s">
        <v>222</v>
      </c>
    </row>
    <row r="253" spans="2:11" ht="30" customHeight="1" thickBot="1">
      <c r="B253" s="333">
        <v>9</v>
      </c>
      <c r="C253" s="334">
        <v>336</v>
      </c>
      <c r="D253" s="335">
        <v>46094</v>
      </c>
      <c r="E253" s="334" t="s">
        <v>143</v>
      </c>
      <c r="F253" s="334" t="s">
        <v>135</v>
      </c>
      <c r="G253" s="334" t="s">
        <v>148</v>
      </c>
      <c r="H253" s="334" t="s">
        <v>200</v>
      </c>
      <c r="I253" s="334" t="s">
        <v>218</v>
      </c>
      <c r="J253" s="334" t="s">
        <v>203</v>
      </c>
      <c r="K253" s="334" t="s">
        <v>244</v>
      </c>
    </row>
    <row r="254" spans="2:11" ht="30" customHeight="1" thickBot="1">
      <c r="B254" s="333">
        <v>9</v>
      </c>
      <c r="C254" s="334">
        <v>338</v>
      </c>
      <c r="D254" s="335">
        <v>46093</v>
      </c>
      <c r="E254" s="334" t="s">
        <v>143</v>
      </c>
      <c r="F254" s="334" t="s">
        <v>156</v>
      </c>
      <c r="G254" s="334" t="s">
        <v>145</v>
      </c>
      <c r="H254" s="334" t="s">
        <v>182</v>
      </c>
      <c r="I254" s="334" t="s">
        <v>218</v>
      </c>
      <c r="J254" s="334" t="s">
        <v>203</v>
      </c>
      <c r="K254" s="334" t="s">
        <v>219</v>
      </c>
    </row>
    <row r="255" spans="2:11" ht="30" customHeight="1" thickBot="1">
      <c r="B255" s="333">
        <v>9</v>
      </c>
      <c r="C255" s="334">
        <v>339</v>
      </c>
      <c r="D255" s="335">
        <v>46091</v>
      </c>
      <c r="E255" s="334" t="s">
        <v>165</v>
      </c>
      <c r="F255" s="334" t="s">
        <v>240</v>
      </c>
      <c r="G255" s="334" t="s">
        <v>146</v>
      </c>
      <c r="H255" s="334" t="s">
        <v>199</v>
      </c>
      <c r="I255" s="334" t="s">
        <v>218</v>
      </c>
      <c r="J255" s="334" t="s">
        <v>203</v>
      </c>
      <c r="K255" s="334" t="s">
        <v>239</v>
      </c>
    </row>
    <row r="256" spans="2:11" ht="30" customHeight="1" thickBot="1">
      <c r="B256" s="333">
        <v>9</v>
      </c>
      <c r="C256" s="334"/>
      <c r="D256" s="335"/>
      <c r="E256" s="376" t="s">
        <v>134</v>
      </c>
      <c r="F256" s="376" t="s">
        <v>159</v>
      </c>
      <c r="G256" s="334"/>
      <c r="H256" s="334"/>
      <c r="I256" s="334"/>
      <c r="J256" s="334"/>
      <c r="K256" s="334"/>
    </row>
    <row r="257" spans="2:11" ht="30" customHeight="1" thickBot="1">
      <c r="B257" s="680"/>
      <c r="C257" s="681"/>
      <c r="D257" s="681"/>
      <c r="E257" s="681"/>
      <c r="F257" s="681"/>
      <c r="G257" s="681"/>
      <c r="H257" s="681"/>
      <c r="I257" s="681"/>
      <c r="J257" s="681"/>
      <c r="K257" s="682"/>
    </row>
    <row r="258" spans="2:11" ht="30" customHeight="1" thickBot="1">
      <c r="B258" s="333">
        <v>10</v>
      </c>
      <c r="C258" s="334">
        <v>340</v>
      </c>
      <c r="D258" s="335">
        <v>46101</v>
      </c>
      <c r="E258" s="334" t="s">
        <v>142</v>
      </c>
      <c r="F258" s="334" t="s">
        <v>131</v>
      </c>
      <c r="G258" s="334" t="s">
        <v>130</v>
      </c>
      <c r="H258" s="334" t="s">
        <v>191</v>
      </c>
      <c r="I258" s="334" t="s">
        <v>277</v>
      </c>
      <c r="J258" s="334" t="s">
        <v>202</v>
      </c>
      <c r="K258" s="334" t="s">
        <v>228</v>
      </c>
    </row>
    <row r="259" spans="2:11" ht="30" customHeight="1" thickBot="1">
      <c r="B259" s="333">
        <v>10</v>
      </c>
      <c r="C259" s="334">
        <v>342</v>
      </c>
      <c r="D259" s="335">
        <v>46100</v>
      </c>
      <c r="E259" s="334" t="s">
        <v>142</v>
      </c>
      <c r="F259" s="334" t="s">
        <v>157</v>
      </c>
      <c r="G259" s="334" t="s">
        <v>156</v>
      </c>
      <c r="H259" s="334" t="s">
        <v>180</v>
      </c>
      <c r="I259" s="334" t="s">
        <v>218</v>
      </c>
      <c r="J259" s="334" t="s">
        <v>203</v>
      </c>
      <c r="K259" s="334" t="s">
        <v>236</v>
      </c>
    </row>
    <row r="260" spans="2:11" ht="30" customHeight="1" thickBot="1">
      <c r="B260" s="333">
        <v>10</v>
      </c>
      <c r="C260" s="334">
        <v>343</v>
      </c>
      <c r="D260" s="335">
        <v>46101</v>
      </c>
      <c r="E260" s="334" t="s">
        <v>142</v>
      </c>
      <c r="F260" s="334" t="s">
        <v>148</v>
      </c>
      <c r="G260" s="334" t="s">
        <v>155</v>
      </c>
      <c r="H260" s="334" t="s">
        <v>193</v>
      </c>
      <c r="I260" s="334" t="s">
        <v>218</v>
      </c>
      <c r="J260" s="334" t="s">
        <v>203</v>
      </c>
      <c r="K260" s="334" t="s">
        <v>232</v>
      </c>
    </row>
    <row r="261" spans="2:11" ht="30" customHeight="1" thickBot="1">
      <c r="B261" s="333">
        <v>10</v>
      </c>
      <c r="C261" s="334">
        <v>344</v>
      </c>
      <c r="D261" s="335">
        <v>46101</v>
      </c>
      <c r="E261" s="334" t="s">
        <v>164</v>
      </c>
      <c r="F261" s="334" t="s">
        <v>145</v>
      </c>
      <c r="G261" s="334" t="s">
        <v>159</v>
      </c>
      <c r="H261" s="334" t="s">
        <v>194</v>
      </c>
      <c r="I261" s="334" t="s">
        <v>211</v>
      </c>
      <c r="J261" s="334" t="s">
        <v>203</v>
      </c>
      <c r="K261" s="334" t="s">
        <v>233</v>
      </c>
    </row>
    <row r="262" spans="2:11" ht="30" customHeight="1" thickBot="1">
      <c r="B262" s="333">
        <v>10</v>
      </c>
      <c r="C262" s="334">
        <v>345</v>
      </c>
      <c r="D262" s="335">
        <v>46100</v>
      </c>
      <c r="E262" s="334" t="s">
        <v>142</v>
      </c>
      <c r="F262" s="334" t="s">
        <v>146</v>
      </c>
      <c r="G262" s="334" t="s">
        <v>135</v>
      </c>
      <c r="H262" s="334" t="s">
        <v>186</v>
      </c>
      <c r="I262" s="334" t="s">
        <v>218</v>
      </c>
      <c r="J262" s="334" t="s">
        <v>203</v>
      </c>
      <c r="K262" s="334" t="s">
        <v>247</v>
      </c>
    </row>
    <row r="263" spans="2:11" ht="30" customHeight="1" thickBot="1">
      <c r="B263" s="333">
        <v>10</v>
      </c>
      <c r="C263" s="334">
        <v>346</v>
      </c>
      <c r="D263" s="335">
        <v>46098</v>
      </c>
      <c r="E263" s="334" t="s">
        <v>165</v>
      </c>
      <c r="F263" s="334" t="s">
        <v>240</v>
      </c>
      <c r="G263" s="334" t="s">
        <v>162</v>
      </c>
      <c r="H263" s="334" t="s">
        <v>199</v>
      </c>
      <c r="I263" s="334" t="s">
        <v>218</v>
      </c>
      <c r="J263" s="334" t="s">
        <v>203</v>
      </c>
      <c r="K263" s="334" t="s">
        <v>239</v>
      </c>
    </row>
    <row r="264" spans="2:11" ht="30" customHeight="1" thickBot="1">
      <c r="B264" s="333">
        <v>10</v>
      </c>
      <c r="C264" s="334"/>
      <c r="D264" s="335"/>
      <c r="E264" s="376" t="s">
        <v>134</v>
      </c>
      <c r="F264" s="376" t="s">
        <v>160</v>
      </c>
      <c r="G264" s="334"/>
      <c r="H264" s="334"/>
      <c r="I264" s="334"/>
      <c r="J264" s="334"/>
      <c r="K264" s="334"/>
    </row>
    <row r="265" spans="2:11" ht="30" customHeight="1" thickBot="1">
      <c r="B265" s="680"/>
      <c r="C265" s="681"/>
      <c r="D265" s="681"/>
      <c r="E265" s="681"/>
      <c r="F265" s="681"/>
      <c r="G265" s="681"/>
      <c r="H265" s="681"/>
      <c r="I265" s="681"/>
      <c r="J265" s="681"/>
      <c r="K265" s="682"/>
    </row>
    <row r="266" spans="2:11" ht="30" customHeight="1" thickBot="1">
      <c r="B266" s="333">
        <v>11</v>
      </c>
      <c r="C266" s="334">
        <v>347</v>
      </c>
      <c r="D266" s="335">
        <v>46105</v>
      </c>
      <c r="E266" s="334" t="s">
        <v>140</v>
      </c>
      <c r="F266" s="334" t="s">
        <v>162</v>
      </c>
      <c r="G266" s="334" t="s">
        <v>131</v>
      </c>
      <c r="H266" s="334" t="s">
        <v>185</v>
      </c>
      <c r="I266" s="334" t="s">
        <v>218</v>
      </c>
      <c r="J266" s="334" t="s">
        <v>203</v>
      </c>
      <c r="K266" s="334" t="s">
        <v>278</v>
      </c>
    </row>
    <row r="267" spans="2:11" ht="30" customHeight="1" thickBot="1">
      <c r="B267" s="333">
        <v>11</v>
      </c>
      <c r="C267" s="334">
        <v>348</v>
      </c>
      <c r="D267" s="335">
        <v>46107</v>
      </c>
      <c r="E267" s="334" t="s">
        <v>143</v>
      </c>
      <c r="F267" s="334" t="s">
        <v>156</v>
      </c>
      <c r="G267" s="334" t="s">
        <v>160</v>
      </c>
      <c r="H267" s="334" t="s">
        <v>182</v>
      </c>
      <c r="I267" s="334" t="s">
        <v>218</v>
      </c>
      <c r="J267" s="334" t="s">
        <v>203</v>
      </c>
      <c r="K267" s="334" t="s">
        <v>219</v>
      </c>
    </row>
    <row r="268" spans="2:11" ht="30" customHeight="1" thickBot="1">
      <c r="B268" s="333">
        <v>11</v>
      </c>
      <c r="C268" s="334">
        <v>349</v>
      </c>
      <c r="D268" s="335">
        <v>46108</v>
      </c>
      <c r="E268" s="334" t="s">
        <v>142</v>
      </c>
      <c r="F268" s="334" t="s">
        <v>148</v>
      </c>
      <c r="G268" s="334" t="s">
        <v>157</v>
      </c>
      <c r="H268" s="334" t="s">
        <v>193</v>
      </c>
      <c r="I268" s="334" t="s">
        <v>218</v>
      </c>
      <c r="J268" s="334" t="s">
        <v>203</v>
      </c>
      <c r="K268" s="334" t="s">
        <v>232</v>
      </c>
    </row>
    <row r="269" spans="2:11" ht="30" customHeight="1" thickBot="1">
      <c r="B269" s="333">
        <v>11</v>
      </c>
      <c r="C269" s="334">
        <v>350</v>
      </c>
      <c r="D269" s="335">
        <v>46107</v>
      </c>
      <c r="E269" s="334" t="s">
        <v>142</v>
      </c>
      <c r="F269" s="334" t="s">
        <v>155</v>
      </c>
      <c r="G269" s="334" t="s">
        <v>130</v>
      </c>
      <c r="H269" s="334" t="s">
        <v>183</v>
      </c>
      <c r="I269" s="334" t="s">
        <v>204</v>
      </c>
      <c r="J269" s="334" t="s">
        <v>203</v>
      </c>
      <c r="K269" s="334" t="s">
        <v>220</v>
      </c>
    </row>
    <row r="270" spans="2:11" ht="30" customHeight="1" thickBot="1">
      <c r="B270" s="333">
        <v>11</v>
      </c>
      <c r="C270" s="334">
        <v>351</v>
      </c>
      <c r="D270" s="335">
        <v>46107</v>
      </c>
      <c r="E270" s="334" t="s">
        <v>140</v>
      </c>
      <c r="F270" s="334" t="s">
        <v>159</v>
      </c>
      <c r="G270" s="334" t="s">
        <v>240</v>
      </c>
      <c r="H270" s="334" t="s">
        <v>188</v>
      </c>
      <c r="I270" s="334" t="s">
        <v>214</v>
      </c>
      <c r="J270" s="334" t="s">
        <v>203</v>
      </c>
      <c r="K270" s="334" t="s">
        <v>225</v>
      </c>
    </row>
    <row r="271" spans="2:11" ht="30" customHeight="1" thickBot="1">
      <c r="B271" s="333">
        <v>11</v>
      </c>
      <c r="C271" s="334">
        <v>353</v>
      </c>
      <c r="D271" s="335">
        <v>46107</v>
      </c>
      <c r="E271" s="334" t="s">
        <v>142</v>
      </c>
      <c r="F271" s="334" t="s">
        <v>146</v>
      </c>
      <c r="G271" s="334" t="s">
        <v>145</v>
      </c>
      <c r="H271" s="334" t="s">
        <v>186</v>
      </c>
      <c r="I271" s="334" t="s">
        <v>218</v>
      </c>
      <c r="J271" s="334" t="s">
        <v>203</v>
      </c>
      <c r="K271" s="334" t="s">
        <v>247</v>
      </c>
    </row>
    <row r="272" spans="2:11" ht="30" customHeight="1" thickBot="1">
      <c r="B272" s="333">
        <v>11</v>
      </c>
      <c r="C272" s="334"/>
      <c r="D272" s="335"/>
      <c r="E272" s="376" t="s">
        <v>134</v>
      </c>
      <c r="F272" s="376" t="s">
        <v>135</v>
      </c>
      <c r="G272" s="334"/>
      <c r="H272" s="334"/>
      <c r="I272" s="334"/>
      <c r="J272" s="334"/>
      <c r="K272" s="334"/>
    </row>
    <row r="273" spans="2:11" ht="30" customHeight="1" thickBot="1">
      <c r="B273" s="680"/>
      <c r="C273" s="681"/>
      <c r="D273" s="681"/>
      <c r="E273" s="681"/>
      <c r="F273" s="681"/>
      <c r="G273" s="681"/>
      <c r="H273" s="681"/>
      <c r="I273" s="681"/>
      <c r="J273" s="681"/>
      <c r="K273" s="682"/>
    </row>
    <row r="274" spans="2:11" ht="30" customHeight="1" thickBot="1">
      <c r="B274" s="333">
        <v>12</v>
      </c>
      <c r="C274" s="334">
        <v>354</v>
      </c>
      <c r="D274" s="335">
        <v>46115</v>
      </c>
      <c r="E274" s="334" t="s">
        <v>142</v>
      </c>
      <c r="F274" s="334" t="s">
        <v>178</v>
      </c>
      <c r="G274" s="334" t="s">
        <v>156</v>
      </c>
      <c r="H274" s="334" t="s">
        <v>193</v>
      </c>
      <c r="I274" s="334" t="s">
        <v>218</v>
      </c>
      <c r="J274" s="334" t="s">
        <v>203</v>
      </c>
      <c r="K274" s="334" t="s">
        <v>232</v>
      </c>
    </row>
    <row r="275" spans="2:11" ht="30" customHeight="1" thickBot="1">
      <c r="B275" s="333">
        <v>12</v>
      </c>
      <c r="C275" s="334">
        <v>355</v>
      </c>
      <c r="D275" s="335">
        <v>46114</v>
      </c>
      <c r="E275" s="334" t="s">
        <v>142</v>
      </c>
      <c r="F275" s="334" t="s">
        <v>157</v>
      </c>
      <c r="G275" s="334" t="s">
        <v>146</v>
      </c>
      <c r="H275" s="334" t="s">
        <v>180</v>
      </c>
      <c r="I275" s="334" t="s">
        <v>218</v>
      </c>
      <c r="J275" s="334" t="s">
        <v>203</v>
      </c>
      <c r="K275" s="334" t="s">
        <v>236</v>
      </c>
    </row>
    <row r="276" spans="2:11" ht="30" customHeight="1" thickBot="1">
      <c r="B276" s="333">
        <v>12</v>
      </c>
      <c r="C276" s="334">
        <v>356</v>
      </c>
      <c r="D276" s="335">
        <v>46114</v>
      </c>
      <c r="E276" s="334" t="s">
        <v>142</v>
      </c>
      <c r="F276" s="334" t="s">
        <v>155</v>
      </c>
      <c r="G276" s="334" t="s">
        <v>145</v>
      </c>
      <c r="H276" s="334" t="s">
        <v>183</v>
      </c>
      <c r="I276" s="334" t="s">
        <v>204</v>
      </c>
      <c r="J276" s="334" t="s">
        <v>203</v>
      </c>
      <c r="K276" s="334" t="s">
        <v>248</v>
      </c>
    </row>
    <row r="277" spans="2:11" ht="30" customHeight="1" thickBot="1">
      <c r="B277" s="333">
        <v>12</v>
      </c>
      <c r="C277" s="334">
        <v>357</v>
      </c>
      <c r="D277" s="335">
        <v>46114</v>
      </c>
      <c r="E277" s="334" t="s">
        <v>165</v>
      </c>
      <c r="F277" s="334" t="s">
        <v>160</v>
      </c>
      <c r="G277" s="334" t="s">
        <v>162</v>
      </c>
      <c r="H277" s="334" t="s">
        <v>198</v>
      </c>
      <c r="I277" s="334" t="s">
        <v>208</v>
      </c>
      <c r="J277" s="334" t="s">
        <v>203</v>
      </c>
      <c r="K277" s="334" t="s">
        <v>238</v>
      </c>
    </row>
    <row r="278" spans="2:11" ht="30" customHeight="1" thickBot="1">
      <c r="B278" s="333">
        <v>12</v>
      </c>
      <c r="C278" s="334">
        <v>358</v>
      </c>
      <c r="D278" s="335">
        <v>46115</v>
      </c>
      <c r="E278" s="334" t="s">
        <v>142</v>
      </c>
      <c r="F278" s="334" t="s">
        <v>131</v>
      </c>
      <c r="G278" s="334" t="s">
        <v>148</v>
      </c>
      <c r="H278" s="334" t="s">
        <v>191</v>
      </c>
      <c r="I278" s="334" t="s">
        <v>277</v>
      </c>
      <c r="J278" s="334" t="s">
        <v>202</v>
      </c>
      <c r="K278" s="334" t="s">
        <v>228</v>
      </c>
    </row>
    <row r="279" spans="2:11" ht="30" customHeight="1" thickBot="1">
      <c r="B279" s="333">
        <v>12</v>
      </c>
      <c r="C279" s="334">
        <v>360</v>
      </c>
      <c r="D279" s="335">
        <v>46115</v>
      </c>
      <c r="E279" s="334" t="s">
        <v>143</v>
      </c>
      <c r="F279" s="334" t="s">
        <v>135</v>
      </c>
      <c r="G279" s="334" t="s">
        <v>159</v>
      </c>
      <c r="H279" s="334" t="s">
        <v>200</v>
      </c>
      <c r="I279" s="334" t="s">
        <v>218</v>
      </c>
      <c r="J279" s="334" t="s">
        <v>203</v>
      </c>
      <c r="K279" s="334" t="s">
        <v>244</v>
      </c>
    </row>
    <row r="280" spans="2:11" ht="30" customHeight="1" thickBot="1">
      <c r="B280" s="333">
        <v>12</v>
      </c>
      <c r="C280" s="334"/>
      <c r="D280" s="335"/>
      <c r="E280" s="376" t="s">
        <v>134</v>
      </c>
      <c r="F280" s="376" t="s">
        <v>240</v>
      </c>
      <c r="G280" s="334"/>
      <c r="H280" s="334"/>
      <c r="I280" s="334"/>
      <c r="J280" s="334"/>
      <c r="K280" s="334"/>
    </row>
    <row r="281" spans="2:11" ht="30" customHeight="1" thickBot="1">
      <c r="B281" s="680"/>
      <c r="C281" s="681"/>
      <c r="D281" s="681"/>
      <c r="E281" s="681"/>
      <c r="F281" s="681"/>
      <c r="G281" s="681"/>
      <c r="H281" s="681"/>
      <c r="I281" s="681"/>
      <c r="J281" s="681"/>
      <c r="K281" s="682"/>
    </row>
    <row r="282" spans="2:11" ht="30" customHeight="1" thickBot="1">
      <c r="B282" s="333">
        <v>13</v>
      </c>
      <c r="C282" s="334">
        <v>361</v>
      </c>
      <c r="D282" s="335">
        <v>46122</v>
      </c>
      <c r="E282" s="334" t="s">
        <v>142</v>
      </c>
      <c r="F282" s="334" t="s">
        <v>179</v>
      </c>
      <c r="G282" s="334" t="s">
        <v>130</v>
      </c>
      <c r="H282" s="334" t="s">
        <v>185</v>
      </c>
      <c r="I282" s="334" t="s">
        <v>218</v>
      </c>
      <c r="J282" s="334" t="s">
        <v>203</v>
      </c>
      <c r="K282" s="334" t="s">
        <v>222</v>
      </c>
    </row>
    <row r="283" spans="2:11" ht="30" customHeight="1" thickBot="1">
      <c r="B283" s="333">
        <v>13</v>
      </c>
      <c r="C283" s="334">
        <v>362</v>
      </c>
      <c r="D283" s="335">
        <v>46121</v>
      </c>
      <c r="E283" s="334" t="s">
        <v>143</v>
      </c>
      <c r="F283" s="334" t="s">
        <v>156</v>
      </c>
      <c r="G283" s="334" t="s">
        <v>135</v>
      </c>
      <c r="H283" s="334" t="s">
        <v>182</v>
      </c>
      <c r="I283" s="334" t="s">
        <v>218</v>
      </c>
      <c r="J283" s="334" t="s">
        <v>203</v>
      </c>
      <c r="K283" s="334" t="s">
        <v>219</v>
      </c>
    </row>
    <row r="284" spans="2:11" ht="30" customHeight="1" thickBot="1">
      <c r="B284" s="333">
        <v>13</v>
      </c>
      <c r="C284" s="334">
        <v>363</v>
      </c>
      <c r="D284" s="335">
        <v>46122</v>
      </c>
      <c r="E284" s="334" t="s">
        <v>164</v>
      </c>
      <c r="F284" s="334" t="s">
        <v>145</v>
      </c>
      <c r="G284" s="334" t="s">
        <v>240</v>
      </c>
      <c r="H284" s="334" t="s">
        <v>194</v>
      </c>
      <c r="I284" s="334" t="s">
        <v>211</v>
      </c>
      <c r="J284" s="334" t="s">
        <v>203</v>
      </c>
      <c r="K284" s="334" t="s">
        <v>233</v>
      </c>
    </row>
    <row r="285" spans="2:11" ht="30" customHeight="1" thickBot="1">
      <c r="B285" s="333">
        <v>13</v>
      </c>
      <c r="C285" s="334">
        <v>364</v>
      </c>
      <c r="D285" s="335">
        <v>46122</v>
      </c>
      <c r="E285" s="334" t="s">
        <v>142</v>
      </c>
      <c r="F285" s="334" t="s">
        <v>148</v>
      </c>
      <c r="G285" s="334" t="s">
        <v>160</v>
      </c>
      <c r="H285" s="334" t="s">
        <v>193</v>
      </c>
      <c r="I285" s="334" t="s">
        <v>218</v>
      </c>
      <c r="J285" s="334" t="s">
        <v>203</v>
      </c>
      <c r="K285" s="334" t="s">
        <v>232</v>
      </c>
    </row>
    <row r="286" spans="2:11" ht="30" customHeight="1" thickBot="1">
      <c r="B286" s="333">
        <v>13</v>
      </c>
      <c r="C286" s="334">
        <v>366</v>
      </c>
      <c r="D286" s="335">
        <v>46121</v>
      </c>
      <c r="E286" s="334" t="s">
        <v>140</v>
      </c>
      <c r="F286" s="334" t="s">
        <v>159</v>
      </c>
      <c r="G286" s="334" t="s">
        <v>157</v>
      </c>
      <c r="H286" s="334" t="s">
        <v>188</v>
      </c>
      <c r="I286" s="334" t="s">
        <v>214</v>
      </c>
      <c r="J286" s="334" t="s">
        <v>203</v>
      </c>
      <c r="K286" s="334" t="s">
        <v>225</v>
      </c>
    </row>
    <row r="287" spans="2:11" ht="30" customHeight="1" thickBot="1">
      <c r="B287" s="333">
        <v>13</v>
      </c>
      <c r="C287" s="334">
        <v>367</v>
      </c>
      <c r="D287" s="335">
        <v>46121</v>
      </c>
      <c r="E287" s="334" t="s">
        <v>142</v>
      </c>
      <c r="F287" s="334" t="s">
        <v>146</v>
      </c>
      <c r="G287" s="334" t="s">
        <v>131</v>
      </c>
      <c r="H287" s="334" t="s">
        <v>186</v>
      </c>
      <c r="I287" s="334" t="s">
        <v>218</v>
      </c>
      <c r="J287" s="334" t="s">
        <v>203</v>
      </c>
      <c r="K287" s="334" t="s">
        <v>247</v>
      </c>
    </row>
    <row r="288" spans="2:11" ht="30" customHeight="1" thickBot="1">
      <c r="B288" s="333">
        <v>13</v>
      </c>
      <c r="C288" s="334"/>
      <c r="D288" s="335"/>
      <c r="E288" s="376" t="s">
        <v>134</v>
      </c>
      <c r="F288" s="376" t="s">
        <v>155</v>
      </c>
      <c r="G288" s="334"/>
      <c r="H288" s="334"/>
      <c r="I288" s="334"/>
      <c r="J288" s="334"/>
      <c r="K288" s="334"/>
    </row>
    <row r="289" spans="2:11" ht="30" customHeight="1" thickBot="1">
      <c r="B289" s="680"/>
      <c r="C289" s="681"/>
      <c r="D289" s="681"/>
      <c r="E289" s="681"/>
      <c r="F289" s="681"/>
      <c r="G289" s="681"/>
      <c r="H289" s="681"/>
      <c r="I289" s="681"/>
      <c r="J289" s="681"/>
      <c r="K289" s="682"/>
    </row>
    <row r="290" spans="2:11" ht="30" customHeight="1"/>
  </sheetData>
  <mergeCells count="34">
    <mergeCell ref="B225:K225"/>
    <mergeCell ref="B1:K1"/>
    <mergeCell ref="B8:K8"/>
    <mergeCell ref="B14:K14"/>
    <mergeCell ref="B20:K20"/>
    <mergeCell ref="B26:K26"/>
    <mergeCell ref="B32:K32"/>
    <mergeCell ref="B112:K112"/>
    <mergeCell ref="B184:K184"/>
    <mergeCell ref="B193:K193"/>
    <mergeCell ref="B201:K201"/>
    <mergeCell ref="B209:K209"/>
    <mergeCell ref="B217:K217"/>
    <mergeCell ref="B38:K38"/>
    <mergeCell ref="B44:K44"/>
    <mergeCell ref="B50:K50"/>
    <mergeCell ref="B273:K273"/>
    <mergeCell ref="B281:K281"/>
    <mergeCell ref="B289:K289"/>
    <mergeCell ref="B233:K233"/>
    <mergeCell ref="B241:K241"/>
    <mergeCell ref="B249:K249"/>
    <mergeCell ref="B257:K257"/>
    <mergeCell ref="B265:K265"/>
    <mergeCell ref="B56:K56"/>
    <mergeCell ref="B62:K62"/>
    <mergeCell ref="B68:K68"/>
    <mergeCell ref="B74:K74"/>
    <mergeCell ref="B80:K80"/>
    <mergeCell ref="B86:K86"/>
    <mergeCell ref="B92:K92"/>
    <mergeCell ref="B98:K98"/>
    <mergeCell ref="B104:K104"/>
    <mergeCell ref="B110:K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2026-03-10T16:06:04Z</dcterms:modified>
</cp:coreProperties>
</file>