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Questa_cartella_di_lavoro"/>
  <mc:AlternateContent xmlns:mc="http://schemas.openxmlformats.org/markup-compatibility/2006">
    <mc:Choice Requires="x15">
      <x15ac:absPath xmlns:x15ac="http://schemas.microsoft.com/office/spreadsheetml/2010/11/ac" url="C:\Users\bazza\Google Drive\UISP\Stagione 2025-2026 - Padova\MODULISTICA\"/>
    </mc:Choice>
  </mc:AlternateContent>
  <xr:revisionPtr revIDLastSave="0" documentId="13_ncr:1_{442F4546-5A06-4AB1-958E-0CD74C5E0244}" xr6:coauthVersionLast="36" xr6:coauthVersionMax="36" xr10:uidLastSave="{00000000-0000-0000-0000-000000000000}"/>
  <bookViews>
    <workbookView xWindow="0" yWindow="0" windowWidth="28800" windowHeight="12225" tabRatio="604" xr2:uid="{00000000-000D-0000-FFFF-FFFF00000000}"/>
  </bookViews>
  <sheets>
    <sheet name="DISATL" sheetId="6" r:id="rId1"/>
    <sheet name="SOCUISP" sheetId="5" r:id="rId2"/>
    <sheet name="MODSPO" sheetId="9" r:id="rId3"/>
    <sheet name="Calendario" sheetId="8" r:id="rId4"/>
  </sheets>
  <definedNames>
    <definedName name="_xlnm._FilterDatabase" localSheetId="0" hidden="1">DISATL!$J$16:$BH$16</definedName>
    <definedName name="_xlnm.Print_Area" localSheetId="0">DISATL!$K$2:$BD$51</definedName>
    <definedName name="_xlnm.Print_Area" localSheetId="2">MODSPO!$W$1:$AV$49</definedName>
    <definedName name="_xlnm.Print_Area" localSheetId="1">SOCUISP!$W$1:$AV$49</definedName>
  </definedNames>
  <calcPr calcId="191029"/>
</workbook>
</file>

<file path=xl/calcChain.xml><?xml version="1.0" encoding="utf-8"?>
<calcChain xmlns="http://schemas.openxmlformats.org/spreadsheetml/2006/main">
  <c r="Q13" i="6" l="1"/>
  <c r="AK13" i="6"/>
  <c r="I5" i="5"/>
  <c r="AM11" i="6"/>
  <c r="AA27" i="9"/>
  <c r="Y10" i="6"/>
  <c r="AC10" i="5"/>
  <c r="AI37" i="9"/>
  <c r="AI36" i="9"/>
  <c r="AC11" i="9"/>
  <c r="AD13" i="9"/>
  <c r="AD25" i="9"/>
  <c r="AO25" i="9"/>
  <c r="AJ12" i="5"/>
  <c r="AZ13" i="9"/>
  <c r="AZ14" i="9"/>
  <c r="AZ36" i="9"/>
  <c r="BA3" i="9"/>
  <c r="BA4" i="9"/>
  <c r="BA5" i="9"/>
  <c r="BA6" i="9"/>
  <c r="BA7" i="9"/>
  <c r="BA8" i="9"/>
  <c r="BA9" i="9"/>
  <c r="BA10" i="9"/>
  <c r="BA11" i="9"/>
  <c r="BA12" i="9"/>
  <c r="BA13" i="9"/>
  <c r="BA14" i="9"/>
  <c r="BA15" i="9"/>
  <c r="BA16" i="9"/>
  <c r="BA17" i="9"/>
  <c r="BA18" i="9"/>
  <c r="BA19" i="9"/>
  <c r="BA20" i="9"/>
  <c r="BA21" i="9"/>
  <c r="BA22" i="9"/>
  <c r="BA23" i="9"/>
  <c r="BA24" i="9"/>
  <c r="BA25" i="9"/>
  <c r="BA26" i="9"/>
  <c r="BA27" i="9"/>
  <c r="BA28" i="9"/>
  <c r="BA29" i="9"/>
  <c r="BA30" i="9"/>
  <c r="BA31" i="9"/>
  <c r="BA32" i="9"/>
  <c r="BA33" i="9"/>
  <c r="BA34" i="9"/>
  <c r="BA35" i="9"/>
  <c r="BA37" i="9"/>
  <c r="BA38" i="9"/>
  <c r="BA39" i="9"/>
  <c r="BA40" i="9"/>
  <c r="BA41" i="9"/>
  <c r="BA42" i="9"/>
  <c r="BA43" i="9"/>
  <c r="BA44" i="9"/>
  <c r="BA45" i="9"/>
  <c r="BA46" i="9"/>
  <c r="BA47" i="9"/>
  <c r="BA48" i="9"/>
  <c r="BA49" i="9"/>
  <c r="BA50" i="9"/>
  <c r="BA51" i="9"/>
  <c r="BA52" i="9"/>
  <c r="BA53" i="9"/>
  <c r="BA54" i="9"/>
  <c r="BA55" i="9"/>
  <c r="BA56" i="9"/>
  <c r="BA57" i="9"/>
  <c r="BA58" i="9"/>
  <c r="BA59" i="9"/>
  <c r="BA60" i="9"/>
  <c r="BA61" i="9"/>
  <c r="BA62" i="9"/>
  <c r="BA63" i="9"/>
  <c r="BA64" i="9"/>
  <c r="BA65" i="9"/>
  <c r="BA66" i="9"/>
  <c r="BA67" i="9"/>
  <c r="BA68" i="9"/>
  <c r="BA69" i="9"/>
  <c r="BA70" i="9"/>
  <c r="BA71" i="9"/>
  <c r="BA72" i="9"/>
  <c r="BA73" i="9"/>
  <c r="BA74" i="9"/>
  <c r="BA75" i="9"/>
  <c r="BA76" i="9"/>
  <c r="BA77" i="9"/>
  <c r="BA78" i="9"/>
  <c r="BA79" i="9"/>
  <c r="BA80" i="9"/>
  <c r="BA81" i="9"/>
  <c r="BA82" i="9"/>
  <c r="BB36" i="9"/>
  <c r="BC28" i="9"/>
  <c r="BC29" i="9"/>
  <c r="BC30" i="9"/>
  <c r="BC31" i="9"/>
  <c r="BC32" i="9"/>
  <c r="BC33" i="9"/>
  <c r="BC34" i="9"/>
  <c r="BC35" i="9"/>
  <c r="BC36" i="9"/>
  <c r="BC37" i="9"/>
  <c r="BC38" i="9"/>
  <c r="BC39" i="9"/>
  <c r="BC40" i="9"/>
  <c r="BC41" i="9"/>
  <c r="BC42" i="9"/>
  <c r="BC43" i="9"/>
  <c r="BC44" i="9"/>
  <c r="BC45" i="9"/>
  <c r="BC46" i="9"/>
  <c r="BC47" i="9"/>
  <c r="BC48" i="9"/>
  <c r="BC49" i="9"/>
  <c r="BC50" i="9"/>
  <c r="BC51" i="9"/>
  <c r="BC52" i="9"/>
  <c r="BC53" i="9"/>
  <c r="BC54" i="9"/>
  <c r="BC55" i="9"/>
  <c r="BC56" i="9"/>
  <c r="BC57" i="9"/>
  <c r="BC58" i="9"/>
  <c r="BC59" i="9"/>
  <c r="BC60" i="9"/>
  <c r="BC61" i="9"/>
  <c r="BC62" i="9"/>
  <c r="BC63" i="9"/>
  <c r="BC64" i="9"/>
  <c r="BC65" i="9"/>
  <c r="BC66" i="9"/>
  <c r="BC67" i="9"/>
  <c r="BC68" i="9"/>
  <c r="BC69" i="9"/>
  <c r="BC70" i="9"/>
  <c r="BC71" i="9"/>
  <c r="BC72" i="9"/>
  <c r="BC73" i="9"/>
  <c r="BC74" i="9"/>
  <c r="BC75" i="9"/>
  <c r="BC76" i="9"/>
  <c r="BC77" i="9"/>
  <c r="BC78" i="9"/>
  <c r="BC79" i="9"/>
  <c r="BC80" i="9"/>
  <c r="BC81" i="9"/>
  <c r="BC82" i="9"/>
  <c r="BD3" i="9"/>
  <c r="BD4" i="9"/>
  <c r="BD5" i="9"/>
  <c r="BD6" i="9"/>
  <c r="BD7" i="9"/>
  <c r="BD8" i="9"/>
  <c r="BD9" i="9"/>
  <c r="BD10" i="9"/>
  <c r="BD11" i="9"/>
  <c r="BD12" i="9"/>
  <c r="BD13" i="9"/>
  <c r="BD14" i="9"/>
  <c r="BD15" i="9"/>
  <c r="BD16" i="9"/>
  <c r="BD17" i="9"/>
  <c r="BD18" i="9"/>
  <c r="BD19" i="9"/>
  <c r="BD20" i="9"/>
  <c r="BD21" i="9"/>
  <c r="BD22" i="9"/>
  <c r="BD23" i="9"/>
  <c r="BD24" i="9"/>
  <c r="BD25" i="9"/>
  <c r="BD26" i="9"/>
  <c r="BD27" i="9"/>
  <c r="BD28" i="9"/>
  <c r="BD29" i="9"/>
  <c r="BD30" i="9"/>
  <c r="BD31" i="9"/>
  <c r="BD32" i="9"/>
  <c r="BD33" i="9"/>
  <c r="BD34" i="9"/>
  <c r="BD35" i="9"/>
  <c r="BD37" i="9"/>
  <c r="BD38" i="9"/>
  <c r="BD39" i="9"/>
  <c r="BD40" i="9"/>
  <c r="BD41" i="9"/>
  <c r="BD42" i="9"/>
  <c r="BD43" i="9"/>
  <c r="BD44" i="9"/>
  <c r="BD45" i="9"/>
  <c r="BD46" i="9"/>
  <c r="BD47" i="9"/>
  <c r="BD48" i="9"/>
  <c r="BD49" i="9"/>
  <c r="BD50" i="9"/>
  <c r="BD51" i="9"/>
  <c r="BD52" i="9"/>
  <c r="BD53" i="9"/>
  <c r="BD54" i="9"/>
  <c r="BD55" i="9"/>
  <c r="BD56" i="9"/>
  <c r="BD57" i="9"/>
  <c r="BD58" i="9"/>
  <c r="BD59" i="9"/>
  <c r="BD60" i="9"/>
  <c r="BD61" i="9"/>
  <c r="BD62" i="9"/>
  <c r="BD63" i="9"/>
  <c r="BD64" i="9"/>
  <c r="BD65" i="9"/>
  <c r="BD66" i="9"/>
  <c r="BD67" i="9"/>
  <c r="BD68" i="9"/>
  <c r="BD69" i="9"/>
  <c r="BD70" i="9"/>
  <c r="BD71" i="9"/>
  <c r="BD72" i="9"/>
  <c r="BD73" i="9"/>
  <c r="BD74" i="9"/>
  <c r="BD75" i="9"/>
  <c r="BD76" i="9"/>
  <c r="BD77" i="9"/>
  <c r="BD78" i="9"/>
  <c r="BD79" i="9"/>
  <c r="BD80" i="9"/>
  <c r="BD81" i="9"/>
  <c r="BD82" i="9"/>
  <c r="AQ4" i="9"/>
  <c r="AD19" i="9"/>
  <c r="AD17" i="9"/>
  <c r="AT15" i="9"/>
  <c r="AI15" i="9"/>
  <c r="Q12" i="6"/>
  <c r="Z15" i="9"/>
  <c r="E9" i="9"/>
  <c r="M9" i="9"/>
  <c r="M10" i="9"/>
  <c r="D15" i="9"/>
  <c r="D16" i="9"/>
  <c r="D17" i="9"/>
  <c r="Z29" i="9"/>
  <c r="X34" i="9"/>
  <c r="X36" i="9"/>
  <c r="AH36" i="9"/>
  <c r="AF40" i="9"/>
  <c r="AF41" i="9"/>
  <c r="AF42" i="9"/>
  <c r="AF45" i="9"/>
  <c r="AF46" i="9"/>
  <c r="AZ3" i="9" l="1"/>
  <c r="Z12" i="5"/>
  <c r="AD14" i="5"/>
  <c r="AG22" i="5"/>
  <c r="Z20" i="5"/>
  <c r="AP22" i="5"/>
  <c r="AD15" i="5"/>
  <c r="B6" i="5"/>
  <c r="AI16" i="6"/>
  <c r="M16" i="6"/>
  <c r="G5" i="6" s="1"/>
  <c r="Y12" i="6"/>
  <c r="AF12" i="5"/>
  <c r="Q11" i="6"/>
  <c r="F8" i="6" l="1"/>
  <c r="H5" i="6"/>
  <c r="BL3" i="6"/>
  <c r="BM3" i="6" s="1"/>
  <c r="BG9" i="6"/>
  <c r="BF10" i="6"/>
  <c r="BG10" i="6" s="1"/>
  <c r="BF2" i="6"/>
  <c r="BG2" i="6" s="1"/>
  <c r="B17" i="6"/>
  <c r="BI18" i="6"/>
  <c r="BJ18" i="6"/>
  <c r="BK18" i="6"/>
  <c r="BL18" i="6"/>
  <c r="BM18" i="6"/>
  <c r="BO18" i="6"/>
  <c r="BS18" i="6"/>
  <c r="K19" i="6"/>
  <c r="BI19" i="6"/>
  <c r="BJ19" i="6"/>
  <c r="BK19" i="6"/>
  <c r="BL19" i="6"/>
  <c r="BM19" i="6"/>
  <c r="BO19" i="6"/>
  <c r="BS19" i="6"/>
  <c r="K20" i="6"/>
  <c r="K21" i="6" s="1"/>
  <c r="K22" i="6" s="1"/>
  <c r="K23" i="6" s="1"/>
  <c r="BI20" i="6"/>
  <c r="BJ20" i="6"/>
  <c r="BK20" i="6"/>
  <c r="BL20" i="6"/>
  <c r="BM20" i="6"/>
  <c r="BO20" i="6"/>
  <c r="BQ20" i="6" s="1"/>
  <c r="BS20" i="6"/>
  <c r="BI21" i="6"/>
  <c r="BJ21" i="6"/>
  <c r="BK21" i="6"/>
  <c r="BL21" i="6"/>
  <c r="BM21" i="6"/>
  <c r="BO21" i="6"/>
  <c r="BS21" i="6"/>
  <c r="BI22" i="6"/>
  <c r="BJ22" i="6"/>
  <c r="BK22" i="6"/>
  <c r="BL22" i="6"/>
  <c r="BM22" i="6"/>
  <c r="BO22" i="6"/>
  <c r="BP22" i="6" s="1"/>
  <c r="BS22" i="6"/>
  <c r="BI23" i="6"/>
  <c r="BJ23" i="6"/>
  <c r="BK23" i="6"/>
  <c r="BL23" i="6"/>
  <c r="BM23" i="6"/>
  <c r="BO23" i="6"/>
  <c r="BP23" i="6" s="1"/>
  <c r="BS23" i="6"/>
  <c r="K24" i="6"/>
  <c r="K25" i="6" s="1"/>
  <c r="K26" i="6" s="1"/>
  <c r="K27" i="6" s="1"/>
  <c r="K28" i="6" s="1"/>
  <c r="K29" i="6" s="1"/>
  <c r="K30" i="6" s="1"/>
  <c r="K31" i="6" s="1"/>
  <c r="K32" i="6" s="1"/>
  <c r="K33" i="6" s="1"/>
  <c r="K34" i="6" s="1"/>
  <c r="K35" i="6" s="1"/>
  <c r="K36" i="6" s="1"/>
  <c r="K37" i="6" s="1"/>
  <c r="K38" i="6" s="1"/>
  <c r="K39" i="6" s="1"/>
  <c r="K40" i="6" s="1"/>
  <c r="K41" i="6" s="1"/>
  <c r="BI24" i="6"/>
  <c r="BJ24" i="6"/>
  <c r="BK24" i="6"/>
  <c r="BL24" i="6"/>
  <c r="BM24" i="6"/>
  <c r="BO24" i="6"/>
  <c r="BR24" i="6" s="1"/>
  <c r="BS24" i="6"/>
  <c r="BV24" i="6"/>
  <c r="BI25" i="6"/>
  <c r="BJ25" i="6"/>
  <c r="BK25" i="6"/>
  <c r="BL25" i="6"/>
  <c r="BM25" i="6"/>
  <c r="BO25" i="6"/>
  <c r="BP25" i="6" s="1"/>
  <c r="BS25" i="6"/>
  <c r="BI26" i="6"/>
  <c r="BJ26" i="6"/>
  <c r="BK26" i="6"/>
  <c r="BL26" i="6"/>
  <c r="BM26" i="6"/>
  <c r="BO26" i="6"/>
  <c r="BQ26" i="6" s="1"/>
  <c r="BP26" i="6"/>
  <c r="BR26" i="6"/>
  <c r="BS26" i="6"/>
  <c r="BT26" i="6"/>
  <c r="BU26" i="6"/>
  <c r="BV26" i="6"/>
  <c r="BI27" i="6"/>
  <c r="BJ27" i="6"/>
  <c r="BK27" i="6"/>
  <c r="BL27" i="6"/>
  <c r="BM27" i="6"/>
  <c r="BO27" i="6"/>
  <c r="BU27" i="6" s="1"/>
  <c r="BS27" i="6"/>
  <c r="BI28" i="6"/>
  <c r="BJ28" i="6"/>
  <c r="BK28" i="6"/>
  <c r="BL28" i="6"/>
  <c r="BM28" i="6"/>
  <c r="BO28" i="6"/>
  <c r="BR28" i="6" s="1"/>
  <c r="BS28" i="6"/>
  <c r="BI29" i="6"/>
  <c r="BJ29" i="6"/>
  <c r="BK29" i="6"/>
  <c r="BL29" i="6"/>
  <c r="BM29" i="6"/>
  <c r="BO29" i="6"/>
  <c r="BP29" i="6" s="1"/>
  <c r="BS29" i="6"/>
  <c r="BI30" i="6"/>
  <c r="BJ30" i="6"/>
  <c r="BK30" i="6"/>
  <c r="BL30" i="6"/>
  <c r="BM30" i="6"/>
  <c r="BO30" i="6"/>
  <c r="BP30" i="6"/>
  <c r="BQ30" i="6"/>
  <c r="BR30" i="6"/>
  <c r="BS30" i="6"/>
  <c r="BT30" i="6"/>
  <c r="BU30" i="6"/>
  <c r="BV30" i="6"/>
  <c r="BI31" i="6"/>
  <c r="BJ31" i="6"/>
  <c r="BK31" i="6"/>
  <c r="BL31" i="6"/>
  <c r="BM31" i="6"/>
  <c r="BO31" i="6"/>
  <c r="BU31" i="6" s="1"/>
  <c r="BS31" i="6"/>
  <c r="BI32" i="6"/>
  <c r="BJ32" i="6"/>
  <c r="BK32" i="6"/>
  <c r="BL32" i="6"/>
  <c r="BM32" i="6"/>
  <c r="BO32" i="6"/>
  <c r="BT32" i="6" s="1"/>
  <c r="BS32" i="6"/>
  <c r="BI33" i="6"/>
  <c r="BJ33" i="6"/>
  <c r="BK33" i="6"/>
  <c r="BL33" i="6"/>
  <c r="BM33" i="6"/>
  <c r="BO33" i="6"/>
  <c r="BQ33" i="6" s="1"/>
  <c r="BS33" i="6"/>
  <c r="BT33" i="6"/>
  <c r="BU33" i="6"/>
  <c r="BI34" i="6"/>
  <c r="BJ34" i="6"/>
  <c r="BK34" i="6"/>
  <c r="BL34" i="6"/>
  <c r="BM34" i="6"/>
  <c r="BO34" i="6"/>
  <c r="BQ34" i="6" s="1"/>
  <c r="BS34" i="6"/>
  <c r="BI35" i="6"/>
  <c r="BJ35" i="6"/>
  <c r="BK35" i="6"/>
  <c r="BL35" i="6"/>
  <c r="BM35" i="6"/>
  <c r="BO35" i="6"/>
  <c r="BU35" i="6" s="1"/>
  <c r="BS35" i="6"/>
  <c r="BI36" i="6"/>
  <c r="BJ36" i="6"/>
  <c r="BK36" i="6"/>
  <c r="BL36" i="6"/>
  <c r="BM36" i="6"/>
  <c r="BO36" i="6"/>
  <c r="BR36" i="6" s="1"/>
  <c r="BS36" i="6"/>
  <c r="BI37" i="6"/>
  <c r="BJ37" i="6"/>
  <c r="BK37" i="6"/>
  <c r="BL37" i="6"/>
  <c r="BM37" i="6"/>
  <c r="BO37" i="6"/>
  <c r="BP37" i="6" s="1"/>
  <c r="BS37" i="6"/>
  <c r="BS38" i="6"/>
  <c r="BY38" i="6"/>
  <c r="BI40" i="6"/>
  <c r="BJ40" i="6"/>
  <c r="BK40" i="6"/>
  <c r="BL40" i="6"/>
  <c r="BM40" i="6"/>
  <c r="BO40" i="6"/>
  <c r="BS40" i="6"/>
  <c r="BI41" i="6"/>
  <c r="BJ41" i="6"/>
  <c r="BK41" i="6"/>
  <c r="BL41" i="6"/>
  <c r="BM41" i="6"/>
  <c r="BO41" i="6"/>
  <c r="BR41" i="6" s="1"/>
  <c r="BS41" i="6"/>
  <c r="AR48" i="6"/>
  <c r="BI50" i="6"/>
  <c r="BJ50" i="6"/>
  <c r="BK50" i="6"/>
  <c r="BL50" i="6"/>
  <c r="BM50" i="6"/>
  <c r="BO50" i="6"/>
  <c r="BH50" i="6" s="1"/>
  <c r="BS50" i="6"/>
  <c r="BI51" i="6"/>
  <c r="BJ51" i="6"/>
  <c r="BK51" i="6"/>
  <c r="BL51" i="6"/>
  <c r="BM51" i="6"/>
  <c r="BO51" i="6"/>
  <c r="BH51" i="6" s="1"/>
  <c r="BR51" i="6"/>
  <c r="BS51" i="6"/>
  <c r="BV51" i="6"/>
  <c r="BI52" i="6"/>
  <c r="BJ52" i="6"/>
  <c r="BK52" i="6"/>
  <c r="BL52" i="6"/>
  <c r="BM52" i="6"/>
  <c r="BO52" i="6"/>
  <c r="BQ52" i="6" s="1"/>
  <c r="BS52" i="6"/>
  <c r="BI53" i="6"/>
  <c r="BJ53" i="6"/>
  <c r="BK53" i="6"/>
  <c r="BL53" i="6"/>
  <c r="BM53" i="6"/>
  <c r="BO53" i="6"/>
  <c r="BH53" i="6" s="1"/>
  <c r="BR53" i="6"/>
  <c r="BS53" i="6"/>
  <c r="BI54" i="6"/>
  <c r="BJ54" i="6"/>
  <c r="BK54" i="6"/>
  <c r="BL54" i="6"/>
  <c r="BM54" i="6"/>
  <c r="BO54" i="6"/>
  <c r="BQ54" i="6" s="1"/>
  <c r="BS54" i="6"/>
  <c r="BI55" i="6"/>
  <c r="BJ55" i="6"/>
  <c r="BK55" i="6"/>
  <c r="BL55" i="6"/>
  <c r="BM55" i="6"/>
  <c r="BO55" i="6"/>
  <c r="BH55" i="6" s="1"/>
  <c r="BS55" i="6"/>
  <c r="BI56" i="6"/>
  <c r="BJ56" i="6"/>
  <c r="BK56" i="6"/>
  <c r="BL56" i="6"/>
  <c r="BM56" i="6"/>
  <c r="BO56" i="6"/>
  <c r="BQ56" i="6" s="1"/>
  <c r="BS56" i="6"/>
  <c r="BI57" i="6"/>
  <c r="BJ57" i="6"/>
  <c r="BK57" i="6"/>
  <c r="BL57" i="6"/>
  <c r="BM57" i="6"/>
  <c r="BO57" i="6"/>
  <c r="BR57" i="6" s="1"/>
  <c r="BS57" i="6"/>
  <c r="BI58" i="6"/>
  <c r="BJ58" i="6"/>
  <c r="BK58" i="6"/>
  <c r="BL58" i="6"/>
  <c r="BM58" i="6"/>
  <c r="BO58" i="6"/>
  <c r="BQ58" i="6" s="1"/>
  <c r="BS58" i="6"/>
  <c r="BT58" i="6"/>
  <c r="BI59" i="6"/>
  <c r="BJ59" i="6"/>
  <c r="BK59" i="6"/>
  <c r="BL59" i="6"/>
  <c r="BM59" i="6"/>
  <c r="BO59" i="6"/>
  <c r="BQ59" i="6" s="1"/>
  <c r="BS59" i="6"/>
  <c r="BI60" i="6"/>
  <c r="BJ60" i="6"/>
  <c r="BK60" i="6"/>
  <c r="BL60" i="6"/>
  <c r="BM60" i="6"/>
  <c r="BO60" i="6"/>
  <c r="BQ60" i="6" s="1"/>
  <c r="BS60" i="6"/>
  <c r="BV60" i="6"/>
  <c r="BH61" i="6"/>
  <c r="BI64" i="6"/>
  <c r="BJ64" i="6"/>
  <c r="BL64" i="6"/>
  <c r="BM64" i="6"/>
  <c r="BO64" i="6"/>
  <c r="BP64" i="6" s="1"/>
  <c r="BI65" i="6"/>
  <c r="BJ65" i="6"/>
  <c r="BK65" i="6"/>
  <c r="BL65" i="6"/>
  <c r="BM65" i="6"/>
  <c r="BO65" i="6"/>
  <c r="BP65" i="6" s="1"/>
  <c r="BI66" i="6"/>
  <c r="BJ66" i="6"/>
  <c r="BK66" i="6"/>
  <c r="BL66" i="6"/>
  <c r="BM66" i="6"/>
  <c r="BO66" i="6"/>
  <c r="BP66" i="6" s="1"/>
  <c r="BI67" i="6"/>
  <c r="BJ67" i="6"/>
  <c r="BK67" i="6"/>
  <c r="BL67" i="6"/>
  <c r="BM67" i="6"/>
  <c r="BO67" i="6"/>
  <c r="BP67" i="6" s="1"/>
  <c r="BR60" i="6" l="1"/>
  <c r="BP34" i="6"/>
  <c r="BR67" i="6"/>
  <c r="BU55" i="6"/>
  <c r="BT54" i="6"/>
  <c r="BT34" i="6"/>
  <c r="BP33" i="6"/>
  <c r="BT59" i="6"/>
  <c r="BP20" i="6"/>
  <c r="BR23" i="6"/>
  <c r="BU23" i="6"/>
  <c r="BV22" i="6"/>
  <c r="BQ22" i="6"/>
  <c r="BR22" i="6"/>
  <c r="BU22" i="6"/>
  <c r="BV20" i="6"/>
  <c r="BQ40" i="6"/>
  <c r="BR40" i="6"/>
  <c r="BV50" i="6"/>
  <c r="BU50" i="6"/>
  <c r="BQ50" i="6"/>
  <c r="BT50" i="6"/>
  <c r="BU40" i="6"/>
  <c r="BP40" i="6"/>
  <c r="BT40" i="6"/>
  <c r="BV18" i="6"/>
  <c r="BV40" i="6"/>
  <c r="BT57" i="6"/>
  <c r="BH57" i="6"/>
  <c r="BT52" i="6"/>
  <c r="BU52" i="6"/>
  <c r="BR18" i="6"/>
  <c r="BT55" i="6"/>
  <c r="BR50" i="6"/>
  <c r="BT37" i="6"/>
  <c r="BQ31" i="6"/>
  <c r="BQ27" i="6"/>
  <c r="BV23" i="6"/>
  <c r="BQ23" i="6"/>
  <c r="BU18" i="6"/>
  <c r="BV54" i="6"/>
  <c r="BR54" i="6"/>
  <c r="BH54" i="6"/>
  <c r="BR64" i="6"/>
  <c r="BV57" i="6"/>
  <c r="BQ55" i="6"/>
  <c r="BU54" i="6"/>
  <c r="BQ37" i="6"/>
  <c r="BV31" i="6"/>
  <c r="BV27" i="6"/>
  <c r="BP18" i="6"/>
  <c r="BT18" i="6"/>
  <c r="BF3" i="6"/>
  <c r="BG3" i="6" s="1"/>
  <c r="BG5" i="6" s="1"/>
  <c r="BT36" i="6"/>
  <c r="BR65" i="6"/>
  <c r="BT60" i="6"/>
  <c r="BU56" i="6"/>
  <c r="BT53" i="6"/>
  <c r="BT51" i="6"/>
  <c r="BU37" i="6"/>
  <c r="BV35" i="6"/>
  <c r="BV34" i="6"/>
  <c r="BR34" i="6"/>
  <c r="BT22" i="6"/>
  <c r="BQ18" i="6"/>
  <c r="BV53" i="6"/>
  <c r="BT29" i="6"/>
  <c r="BT20" i="6"/>
  <c r="BR66" i="6"/>
  <c r="BH64" i="6"/>
  <c r="BH60" i="6"/>
  <c r="BT56" i="6"/>
  <c r="BV55" i="6"/>
  <c r="BR55" i="6"/>
  <c r="BT41" i="6"/>
  <c r="BU34" i="6"/>
  <c r="BQ29" i="6"/>
  <c r="BR20" i="6"/>
  <c r="BF11" i="6"/>
  <c r="BF12" i="6" s="1"/>
  <c r="BR19" i="6"/>
  <c r="BU19" i="6"/>
  <c r="BQ19" i="6"/>
  <c r="BQ67" i="6"/>
  <c r="BH67" i="6"/>
  <c r="BQ66" i="6"/>
  <c r="BH66" i="6"/>
  <c r="BQ65" i="6"/>
  <c r="BH65" i="6"/>
  <c r="BQ64" i="6"/>
  <c r="BU60" i="6"/>
  <c r="BV59" i="6"/>
  <c r="BR59" i="6"/>
  <c r="BH59" i="6"/>
  <c r="BQ53" i="6"/>
  <c r="BU53" i="6"/>
  <c r="BQ51" i="6"/>
  <c r="BU51" i="6"/>
  <c r="BR37" i="6"/>
  <c r="BV37" i="6"/>
  <c r="BP31" i="6"/>
  <c r="BT31" i="6"/>
  <c r="BR31" i="6"/>
  <c r="BP35" i="6"/>
  <c r="BT35" i="6"/>
  <c r="BR35" i="6"/>
  <c r="BU59" i="6"/>
  <c r="BV58" i="6"/>
  <c r="BR58" i="6"/>
  <c r="BH58" i="6"/>
  <c r="BQ57" i="6"/>
  <c r="BU57" i="6"/>
  <c r="BH52" i="6"/>
  <c r="BR52" i="6"/>
  <c r="BV52" i="6"/>
  <c r="BQ41" i="6"/>
  <c r="BU41" i="6"/>
  <c r="BP41" i="6"/>
  <c r="BV41" i="6"/>
  <c r="BQ32" i="6"/>
  <c r="BU32" i="6"/>
  <c r="BP32" i="6"/>
  <c r="BV32" i="6"/>
  <c r="BR32" i="6"/>
  <c r="BQ25" i="6"/>
  <c r="BU25" i="6"/>
  <c r="BR25" i="6"/>
  <c r="BV25" i="6"/>
  <c r="BT25" i="6"/>
  <c r="BU58" i="6"/>
  <c r="BH56" i="6"/>
  <c r="BR56" i="6"/>
  <c r="BV56" i="6"/>
  <c r="BQ36" i="6"/>
  <c r="BU36" i="6"/>
  <c r="BP36" i="6"/>
  <c r="BV36" i="6"/>
  <c r="BQ35" i="6"/>
  <c r="BR33" i="6"/>
  <c r="BV33" i="6"/>
  <c r="BQ28" i="6"/>
  <c r="BU28" i="6"/>
  <c r="BP28" i="6"/>
  <c r="BV28" i="6"/>
  <c r="BT28" i="6"/>
  <c r="BU29" i="6"/>
  <c r="BP27" i="6"/>
  <c r="BT27" i="6"/>
  <c r="BR27" i="6"/>
  <c r="BG11" i="6"/>
  <c r="BR29" i="6"/>
  <c r="BV29" i="6"/>
  <c r="BP24" i="6"/>
  <c r="BT24" i="6"/>
  <c r="BQ24" i="6"/>
  <c r="BU24" i="6"/>
  <c r="BG4" i="6"/>
  <c r="BP21" i="6"/>
  <c r="BT21" i="6"/>
  <c r="BQ21" i="6"/>
  <c r="BU21" i="6"/>
  <c r="BR21" i="6"/>
  <c r="BV21" i="6"/>
  <c r="BT23" i="6"/>
  <c r="BU20" i="6"/>
  <c r="BT19" i="6"/>
  <c r="BP19" i="6"/>
  <c r="BV19" i="6"/>
  <c r="S47" i="6" l="1"/>
  <c r="BW41" i="6"/>
  <c r="BX41" i="6" s="1"/>
  <c r="BY41" i="6" s="1"/>
  <c r="BW40" i="6"/>
  <c r="BX40" i="6" s="1"/>
  <c r="AM40" i="6" s="1"/>
  <c r="AM47" i="6"/>
  <c r="S42" i="6"/>
  <c r="AU42" i="6" s="1"/>
  <c r="S45" i="6"/>
  <c r="AM45" i="6" s="1"/>
  <c r="BW21" i="6"/>
  <c r="BX21" i="6" s="1"/>
  <c r="M22" i="6" s="1"/>
  <c r="AW47" i="6"/>
  <c r="BW30" i="6"/>
  <c r="BX30" i="6" s="1"/>
  <c r="BW34" i="6"/>
  <c r="BX34" i="6" s="1"/>
  <c r="BW26" i="6"/>
  <c r="BX26" i="6" s="1"/>
  <c r="BW19" i="6"/>
  <c r="BX19" i="6" s="1"/>
  <c r="BF13" i="6"/>
  <c r="BG12" i="6"/>
  <c r="S44" i="6"/>
  <c r="S43" i="6"/>
  <c r="BW24" i="6"/>
  <c r="BX24" i="6" s="1"/>
  <c r="BW55" i="6"/>
  <c r="BX55" i="6" s="1"/>
  <c r="BY55" i="6" s="1"/>
  <c r="BW25" i="6"/>
  <c r="BX25" i="6" s="1"/>
  <c r="BW32" i="6"/>
  <c r="BX32" i="6" s="1"/>
  <c r="BW36" i="6"/>
  <c r="BX36" i="6" s="1"/>
  <c r="BW37" i="6"/>
  <c r="BX37" i="6" s="1"/>
  <c r="BW50" i="6"/>
  <c r="BX50" i="6" s="1"/>
  <c r="BY50" i="6" s="1"/>
  <c r="BW60" i="6"/>
  <c r="BX60" i="6" s="1"/>
  <c r="BY60" i="6" s="1"/>
  <c r="BW29" i="6"/>
  <c r="BX29" i="6" s="1"/>
  <c r="BW56" i="6"/>
  <c r="BX56" i="6" s="1"/>
  <c r="BY56" i="6" s="1"/>
  <c r="BW53" i="6"/>
  <c r="BX53" i="6" s="1"/>
  <c r="BY53" i="6" s="1"/>
  <c r="BW59" i="6"/>
  <c r="BX59" i="6" s="1"/>
  <c r="BY59" i="6" s="1"/>
  <c r="BW33" i="6"/>
  <c r="BX33" i="6" s="1"/>
  <c r="BW52" i="6"/>
  <c r="BX52" i="6" s="1"/>
  <c r="BY52" i="6" s="1"/>
  <c r="BW54" i="6"/>
  <c r="BX54" i="6" s="1"/>
  <c r="BY54" i="6" s="1"/>
  <c r="BW57" i="6"/>
  <c r="BX57" i="6" s="1"/>
  <c r="BY57" i="6" s="1"/>
  <c r="BW58" i="6"/>
  <c r="BX58" i="6" s="1"/>
  <c r="BY58" i="6" s="1"/>
  <c r="BW28" i="6"/>
  <c r="BX28" i="6" s="1"/>
  <c r="BW51" i="6"/>
  <c r="BX51" i="6" s="1"/>
  <c r="BY51" i="6" s="1"/>
  <c r="BW31" i="6"/>
  <c r="BX31" i="6" s="1"/>
  <c r="BW22" i="6"/>
  <c r="BX22" i="6" s="1"/>
  <c r="BW20" i="6"/>
  <c r="BX20" i="6" s="1"/>
  <c r="S46" i="6"/>
  <c r="BW23" i="6"/>
  <c r="BX23" i="6" s="1"/>
  <c r="BW27" i="6"/>
  <c r="BX27" i="6" s="1"/>
  <c r="BW18" i="6"/>
  <c r="BX18" i="6" s="1"/>
  <c r="BW35" i="6"/>
  <c r="BX35" i="6" s="1"/>
  <c r="BB15" i="5"/>
  <c r="AM41" i="6" l="1"/>
  <c r="M41" i="6"/>
  <c r="AU41" i="6"/>
  <c r="Q41" i="6"/>
  <c r="AM22" i="6"/>
  <c r="M40" i="6"/>
  <c r="Q40" i="6"/>
  <c r="BY40" i="6"/>
  <c r="BZ40" i="6" s="1"/>
  <c r="AU40" i="6"/>
  <c r="AM42" i="6"/>
  <c r="AU45" i="6"/>
  <c r="O22" i="6"/>
  <c r="BY21" i="6"/>
  <c r="AU22" i="6"/>
  <c r="Q22" i="6"/>
  <c r="AM46" i="6"/>
  <c r="AU46" i="6"/>
  <c r="BZ57" i="6"/>
  <c r="BZ59" i="6"/>
  <c r="BZ60" i="6"/>
  <c r="BY32" i="6"/>
  <c r="AM33" i="6"/>
  <c r="Q33" i="6"/>
  <c r="O33" i="6"/>
  <c r="AU33" i="6"/>
  <c r="M33" i="6"/>
  <c r="AM43" i="6"/>
  <c r="AU43" i="6"/>
  <c r="BG13" i="6"/>
  <c r="BF14" i="6"/>
  <c r="Q32" i="6"/>
  <c r="AU32" i="6"/>
  <c r="AM32" i="6"/>
  <c r="M32" i="6"/>
  <c r="BY31" i="6"/>
  <c r="O32" i="6"/>
  <c r="BZ58" i="6"/>
  <c r="M34" i="6"/>
  <c r="AU34" i="6"/>
  <c r="AM34" i="6"/>
  <c r="Q34" i="6"/>
  <c r="O34" i="6"/>
  <c r="BY33" i="6"/>
  <c r="BY36" i="6"/>
  <c r="AM37" i="6"/>
  <c r="Q37" i="6"/>
  <c r="M37" i="6"/>
  <c r="O37" i="6"/>
  <c r="AU37" i="6"/>
  <c r="O35" i="6"/>
  <c r="BY34" i="6"/>
  <c r="M35" i="6"/>
  <c r="AM35" i="6"/>
  <c r="AU35" i="6"/>
  <c r="Q35" i="6"/>
  <c r="BY18" i="6"/>
  <c r="AM19" i="6"/>
  <c r="M19" i="6"/>
  <c r="AU19" i="6"/>
  <c r="O19" i="6"/>
  <c r="Q19" i="6"/>
  <c r="BZ51" i="6"/>
  <c r="BZ54" i="6"/>
  <c r="BZ53" i="6"/>
  <c r="BZ50" i="6"/>
  <c r="BY25" i="6"/>
  <c r="AM26" i="6"/>
  <c r="M26" i="6"/>
  <c r="AU26" i="6"/>
  <c r="O26" i="6"/>
  <c r="Q26" i="6"/>
  <c r="AU44" i="6"/>
  <c r="AM44" i="6"/>
  <c r="BZ41" i="6"/>
  <c r="M20" i="6"/>
  <c r="AU20" i="6"/>
  <c r="O20" i="6"/>
  <c r="Q20" i="6"/>
  <c r="AM20" i="6"/>
  <c r="BY19" i="6"/>
  <c r="M24" i="6"/>
  <c r="AU24" i="6"/>
  <c r="O24" i="6"/>
  <c r="Q24" i="6"/>
  <c r="AM24" i="6"/>
  <c r="BY23" i="6"/>
  <c r="M30" i="6"/>
  <c r="AU30" i="6"/>
  <c r="AM30" i="6"/>
  <c r="Q30" i="6"/>
  <c r="BY29" i="6"/>
  <c r="O30" i="6"/>
  <c r="Q25" i="6"/>
  <c r="BY24" i="6"/>
  <c r="AM25" i="6"/>
  <c r="AU25" i="6"/>
  <c r="M25" i="6"/>
  <c r="O25" i="6"/>
  <c r="Q36" i="6"/>
  <c r="AU36" i="6"/>
  <c r="BY35" i="6"/>
  <c r="O36" i="6"/>
  <c r="AM36" i="6"/>
  <c r="M36" i="6"/>
  <c r="O21" i="6"/>
  <c r="Q21" i="6"/>
  <c r="BY20" i="6"/>
  <c r="AM21" i="6"/>
  <c r="M21" i="6"/>
  <c r="AU21" i="6"/>
  <c r="Q28" i="6"/>
  <c r="AU28" i="6"/>
  <c r="M28" i="6"/>
  <c r="O28" i="6"/>
  <c r="AM28" i="6"/>
  <c r="BY27" i="6"/>
  <c r="BY22" i="6"/>
  <c r="AM23" i="6"/>
  <c r="M23" i="6"/>
  <c r="AU23" i="6"/>
  <c r="O23" i="6"/>
  <c r="Q23" i="6"/>
  <c r="BY28" i="6"/>
  <c r="AM29" i="6"/>
  <c r="Q29" i="6"/>
  <c r="AU29" i="6"/>
  <c r="M29" i="6"/>
  <c r="O29" i="6"/>
  <c r="BZ52" i="6"/>
  <c r="BZ56" i="6"/>
  <c r="M38" i="6"/>
  <c r="AU38" i="6"/>
  <c r="O38" i="6"/>
  <c r="BY37" i="6"/>
  <c r="Q38" i="6"/>
  <c r="AM38" i="6"/>
  <c r="BZ55" i="6"/>
  <c r="O27" i="6"/>
  <c r="BY26" i="6"/>
  <c r="M27" i="6"/>
  <c r="Q27" i="6"/>
  <c r="AU27" i="6"/>
  <c r="AM27" i="6"/>
  <c r="O31" i="6"/>
  <c r="BY30" i="6"/>
  <c r="M31" i="6"/>
  <c r="AM31" i="6"/>
  <c r="AU31" i="6"/>
  <c r="Q31" i="6"/>
  <c r="BF82" i="5"/>
  <c r="BE82" i="5"/>
  <c r="BC82" i="5"/>
  <c r="BF81" i="5"/>
  <c r="BE81" i="5"/>
  <c r="BC81" i="5"/>
  <c r="BF80" i="5"/>
  <c r="BE80" i="5"/>
  <c r="BC80" i="5"/>
  <c r="BF79" i="5"/>
  <c r="BE79" i="5"/>
  <c r="BC79" i="5"/>
  <c r="BF78" i="5"/>
  <c r="BE78" i="5"/>
  <c r="BC78" i="5"/>
  <c r="BF77" i="5"/>
  <c r="BE77" i="5"/>
  <c r="BC77" i="5"/>
  <c r="BF76" i="5"/>
  <c r="BE76" i="5"/>
  <c r="BC76" i="5"/>
  <c r="BF75" i="5"/>
  <c r="BE75" i="5"/>
  <c r="BC75" i="5"/>
  <c r="BF74" i="5"/>
  <c r="BE74" i="5"/>
  <c r="BC74" i="5"/>
  <c r="BF73" i="5"/>
  <c r="BE73" i="5"/>
  <c r="BC73" i="5"/>
  <c r="BF72" i="5"/>
  <c r="BE72" i="5"/>
  <c r="BC72" i="5"/>
  <c r="BF71" i="5"/>
  <c r="BE71" i="5"/>
  <c r="BC71" i="5"/>
  <c r="BF70" i="5"/>
  <c r="BE70" i="5"/>
  <c r="BC70" i="5"/>
  <c r="BF69" i="5"/>
  <c r="BE69" i="5"/>
  <c r="BC69" i="5"/>
  <c r="BF68" i="5"/>
  <c r="BE68" i="5"/>
  <c r="BC68" i="5"/>
  <c r="BF67" i="5"/>
  <c r="BE67" i="5"/>
  <c r="BC67" i="5"/>
  <c r="BF66" i="5"/>
  <c r="BE66" i="5"/>
  <c r="BC66" i="5"/>
  <c r="BF65" i="5"/>
  <c r="BE65" i="5"/>
  <c r="BC65" i="5"/>
  <c r="BF64" i="5"/>
  <c r="BE64" i="5"/>
  <c r="BC64" i="5"/>
  <c r="BF63" i="5"/>
  <c r="BE63" i="5"/>
  <c r="BC63" i="5"/>
  <c r="BF62" i="5"/>
  <c r="BE62" i="5"/>
  <c r="BC62" i="5"/>
  <c r="BF61" i="5"/>
  <c r="BE61" i="5"/>
  <c r="BC61" i="5"/>
  <c r="BF60" i="5"/>
  <c r="BE60" i="5"/>
  <c r="BC60" i="5"/>
  <c r="BF49" i="5"/>
  <c r="BE49" i="5"/>
  <c r="BC49" i="5"/>
  <c r="BF48" i="5"/>
  <c r="BE48" i="5"/>
  <c r="BC48" i="5"/>
  <c r="BF47" i="5"/>
  <c r="BE47" i="5"/>
  <c r="BC47" i="5"/>
  <c r="BF46" i="5"/>
  <c r="BE46" i="5"/>
  <c r="BC46" i="5"/>
  <c r="BF45" i="5"/>
  <c r="BE45" i="5"/>
  <c r="BC45" i="5"/>
  <c r="BF44" i="5"/>
  <c r="BE44" i="5"/>
  <c r="BC44" i="5"/>
  <c r="BF43" i="5"/>
  <c r="BE43" i="5"/>
  <c r="BC43" i="5"/>
  <c r="BF42" i="5"/>
  <c r="BE42" i="5"/>
  <c r="BC42" i="5"/>
  <c r="BF41" i="5"/>
  <c r="BE41" i="5"/>
  <c r="BC41" i="5"/>
  <c r="BF40" i="5"/>
  <c r="BE40" i="5"/>
  <c r="BC40" i="5"/>
  <c r="BF39" i="5"/>
  <c r="BE39" i="5"/>
  <c r="BC39" i="5"/>
  <c r="BF38" i="5"/>
  <c r="BE38" i="5"/>
  <c r="BC38" i="5"/>
  <c r="BF37" i="5"/>
  <c r="BE37" i="5"/>
  <c r="BC37" i="5"/>
  <c r="BF36" i="5"/>
  <c r="BE36" i="5"/>
  <c r="BC36" i="5"/>
  <c r="BE35" i="5"/>
  <c r="BD35" i="5"/>
  <c r="BB35" i="5"/>
  <c r="BE34" i="5"/>
  <c r="BD34" i="5"/>
  <c r="BB34" i="5"/>
  <c r="BE33" i="5"/>
  <c r="BD33" i="5"/>
  <c r="BB33" i="5"/>
  <c r="BE32" i="5"/>
  <c r="BD32" i="5"/>
  <c r="BB32" i="5"/>
  <c r="BE31" i="5"/>
  <c r="BD31" i="5"/>
  <c r="BB31" i="5"/>
  <c r="BE30" i="5"/>
  <c r="BD30" i="5"/>
  <c r="BB30" i="5"/>
  <c r="BE29" i="5"/>
  <c r="BD29" i="5"/>
  <c r="BB29" i="5"/>
  <c r="BE28" i="5"/>
  <c r="BD28" i="5"/>
  <c r="BB28" i="5"/>
  <c r="BE27" i="5"/>
  <c r="BD27" i="5"/>
  <c r="BB27" i="5"/>
  <c r="BF26" i="5"/>
  <c r="BE26" i="5"/>
  <c r="BC26" i="5"/>
  <c r="BF25" i="5"/>
  <c r="BE25" i="5"/>
  <c r="BC25" i="5"/>
  <c r="BF24" i="5"/>
  <c r="BE24" i="5"/>
  <c r="BC24" i="5"/>
  <c r="BF23" i="5"/>
  <c r="BE23" i="5"/>
  <c r="BC23" i="5"/>
  <c r="BF22" i="5"/>
  <c r="BE22" i="5"/>
  <c r="BC22" i="5"/>
  <c r="BF21" i="5"/>
  <c r="BE21" i="5"/>
  <c r="BC21" i="5"/>
  <c r="BF20" i="5"/>
  <c r="BE20" i="5"/>
  <c r="BC20" i="5"/>
  <c r="BF19" i="5"/>
  <c r="BE19" i="5"/>
  <c r="BC19" i="5"/>
  <c r="BF18" i="5"/>
  <c r="BE18" i="5"/>
  <c r="BC18" i="5"/>
  <c r="BF17" i="5"/>
  <c r="BE17" i="5"/>
  <c r="BC17" i="5"/>
  <c r="BF16" i="5"/>
  <c r="BE16" i="5"/>
  <c r="BC16" i="5"/>
  <c r="BF15" i="5"/>
  <c r="BE15" i="5"/>
  <c r="BC15" i="5"/>
  <c r="AY15" i="5"/>
  <c r="AY11" i="5"/>
  <c r="AY10" i="5"/>
  <c r="BB21" i="5"/>
  <c r="AY12" i="5" s="1"/>
  <c r="BF14" i="5"/>
  <c r="BE14" i="5"/>
  <c r="BC14" i="5"/>
  <c r="BB14" i="5"/>
  <c r="AY9" i="5" s="1"/>
  <c r="AY14" i="5"/>
  <c r="BF13" i="5"/>
  <c r="BE13" i="5"/>
  <c r="BC13" i="5"/>
  <c r="BB13" i="5"/>
  <c r="AY13" i="5"/>
  <c r="BF12" i="5"/>
  <c r="BE12" i="5"/>
  <c r="BC12" i="5"/>
  <c r="BF11" i="5"/>
  <c r="BE11" i="5"/>
  <c r="BC11" i="5"/>
  <c r="BF10" i="5"/>
  <c r="BE10" i="5"/>
  <c r="BC10" i="5"/>
  <c r="BF9" i="5"/>
  <c r="BE9" i="5"/>
  <c r="BC9" i="5"/>
  <c r="BF8" i="5"/>
  <c r="BE8" i="5"/>
  <c r="BC8" i="5"/>
  <c r="BF7" i="5"/>
  <c r="BE7" i="5"/>
  <c r="BC7" i="5"/>
  <c r="BF6" i="5"/>
  <c r="BE6" i="5"/>
  <c r="BC6" i="5"/>
  <c r="BF5" i="5"/>
  <c r="BE5" i="5"/>
  <c r="BC5" i="5"/>
  <c r="BF4" i="5"/>
  <c r="BE4" i="5"/>
  <c r="BC4" i="5"/>
  <c r="BF3" i="5"/>
  <c r="BE3" i="5"/>
  <c r="BC3" i="5"/>
  <c r="CA58" i="6" l="1"/>
  <c r="CB58" i="6" s="1"/>
  <c r="CA21" i="6"/>
  <c r="CA56" i="6"/>
  <c r="CB56" i="6" s="1"/>
  <c r="CA41" i="6"/>
  <c r="CB41" i="6" s="1"/>
  <c r="CA54" i="6"/>
  <c r="CB54" i="6" s="1"/>
  <c r="CA55" i="6"/>
  <c r="CB55" i="6" s="1"/>
  <c r="CA50" i="6"/>
  <c r="CB50" i="6" s="1"/>
  <c r="CA52" i="6"/>
  <c r="CB52" i="6" s="1"/>
  <c r="CA59" i="6"/>
  <c r="CB59" i="6" s="1"/>
  <c r="BZ19" i="6"/>
  <c r="CA19" i="6"/>
  <c r="BG14" i="6"/>
  <c r="BF15" i="6"/>
  <c r="BZ22" i="6"/>
  <c r="CA22" i="6"/>
  <c r="BZ35" i="6"/>
  <c r="CA35" i="6"/>
  <c r="BZ18" i="6"/>
  <c r="CA18" i="6"/>
  <c r="CA36" i="6"/>
  <c r="BZ36" i="6"/>
  <c r="CA32" i="6"/>
  <c r="BZ32" i="6"/>
  <c r="CA40" i="6"/>
  <c r="CB40" i="6" s="1"/>
  <c r="CA24" i="6"/>
  <c r="BZ24" i="6"/>
  <c r="CA30" i="6"/>
  <c r="BZ30" i="6"/>
  <c r="BZ37" i="6"/>
  <c r="CA37" i="6"/>
  <c r="CA27" i="6"/>
  <c r="BZ27" i="6"/>
  <c r="CA53" i="6"/>
  <c r="CB53" i="6" s="1"/>
  <c r="CA34" i="6"/>
  <c r="BZ34" i="6"/>
  <c r="BZ33" i="6"/>
  <c r="CA33" i="6"/>
  <c r="CA57" i="6"/>
  <c r="CB57" i="6" s="1"/>
  <c r="CA26" i="6"/>
  <c r="BZ26" i="6"/>
  <c r="BZ23" i="6"/>
  <c r="CA23" i="6"/>
  <c r="CA28" i="6"/>
  <c r="BZ28" i="6"/>
  <c r="CA20" i="6"/>
  <c r="BZ20" i="6"/>
  <c r="BZ29" i="6"/>
  <c r="CA29" i="6"/>
  <c r="BZ21" i="6"/>
  <c r="BZ25" i="6"/>
  <c r="CA25" i="6"/>
  <c r="CA51" i="6"/>
  <c r="CB51" i="6" s="1"/>
  <c r="BZ31" i="6"/>
  <c r="CA31" i="6"/>
  <c r="CA60" i="6"/>
  <c r="CB60" i="6" s="1"/>
  <c r="AY8" i="5"/>
  <c r="AY5" i="5"/>
  <c r="AY6" i="5"/>
  <c r="AY7" i="5"/>
  <c r="CB21" i="6" l="1"/>
  <c r="CB35" i="6"/>
  <c r="CB18" i="6"/>
  <c r="CB36" i="6"/>
  <c r="CB33" i="6"/>
  <c r="CB24" i="6"/>
  <c r="CB32" i="6"/>
  <c r="CB34" i="6"/>
  <c r="CB20" i="6"/>
  <c r="CB19" i="6"/>
  <c r="CB29" i="6"/>
  <c r="BF16" i="6"/>
  <c r="BG15" i="6"/>
  <c r="CB22" i="6"/>
  <c r="CB31" i="6"/>
  <c r="CB37" i="6"/>
  <c r="CB23" i="6"/>
  <c r="CB27" i="6"/>
  <c r="CB25" i="6"/>
  <c r="CB28" i="6"/>
  <c r="CB26" i="6"/>
  <c r="CB30" i="6"/>
  <c r="BF17" i="6" l="1"/>
  <c r="BG16" i="6"/>
  <c r="BG17" i="6" l="1"/>
  <c r="BF18" i="6"/>
  <c r="BG18" i="6" l="1"/>
  <c r="BF19" i="6"/>
  <c r="BF20" i="6" l="1"/>
  <c r="BG19" i="6"/>
  <c r="BF21" i="6" l="1"/>
  <c r="BG20" i="6"/>
  <c r="BG21" i="6" l="1"/>
  <c r="BF22" i="6"/>
  <c r="BG22" i="6" l="1"/>
  <c r="BF23" i="6"/>
  <c r="BF24" i="6" l="1"/>
  <c r="BG23" i="6"/>
  <c r="BB3" i="5"/>
  <c r="AY3" i="5" s="1"/>
  <c r="AY4" i="5"/>
  <c r="BG24" i="6" l="1"/>
  <c r="BF25" i="6"/>
  <c r="AY2" i="5"/>
  <c r="BG25" i="6" l="1"/>
  <c r="BF26" i="6"/>
  <c r="BF27" i="6" l="1"/>
  <c r="BG26" i="6"/>
  <c r="BG27" i="6" l="1"/>
  <c r="BF28" i="6"/>
  <c r="BG28" i="6" l="1"/>
  <c r="BF29" i="6"/>
  <c r="BF30" i="6" l="1"/>
  <c r="BG29" i="6"/>
  <c r="BF31" i="6" l="1"/>
  <c r="BG30" i="6"/>
  <c r="BG31" i="6" l="1"/>
  <c r="BF32" i="6"/>
  <c r="BG32" i="6" l="1"/>
  <c r="BF33" i="6"/>
  <c r="BF34" i="6" l="1"/>
  <c r="BG33" i="6"/>
  <c r="BF35" i="6" l="1"/>
  <c r="BG34" i="6"/>
  <c r="BG35" i="6" l="1"/>
  <c r="BF36" i="6"/>
  <c r="BG36" i="6" l="1"/>
  <c r="BF37" i="6"/>
  <c r="BF38" i="6" l="1"/>
  <c r="BG37" i="6"/>
  <c r="BF39" i="6" l="1"/>
  <c r="BG38" i="6"/>
  <c r="BF40" i="6" l="1"/>
  <c r="BG39" i="6"/>
  <c r="BG40" i="6" l="1"/>
  <c r="BF41" i="6"/>
  <c r="BG41" i="6" l="1"/>
  <c r="BF42" i="6"/>
  <c r="BG42" i="6" l="1"/>
  <c r="BF43" i="6"/>
  <c r="BG43" i="6" l="1"/>
  <c r="BF44" i="6"/>
  <c r="BG44" i="6" l="1"/>
  <c r="BF45" i="6"/>
  <c r="BG45" i="6" l="1"/>
  <c r="BF46" i="6"/>
  <c r="BG46" i="6" l="1"/>
  <c r="BF47" i="6"/>
  <c r="BG47" i="6" l="1"/>
  <c r="BF48" i="6"/>
  <c r="BG48" i="6" l="1"/>
  <c r="BF49" i="6"/>
  <c r="BF50" i="6" l="1"/>
  <c r="BG49" i="6"/>
  <c r="BG50" i="6" l="1"/>
  <c r="BF51" i="6"/>
  <c r="BG51" i="6" l="1"/>
  <c r="BF52" i="6"/>
  <c r="BG52" i="6" l="1"/>
  <c r="BF53" i="6"/>
  <c r="BG53" i="6" l="1"/>
  <c r="BF54" i="6"/>
  <c r="BG54" i="6" l="1"/>
  <c r="BF55" i="6"/>
  <c r="BF56" i="6" l="1"/>
  <c r="BG55" i="6"/>
  <c r="BG56" i="6" l="1"/>
  <c r="BF57" i="6"/>
  <c r="BG57" i="6" l="1"/>
  <c r="BF58" i="6"/>
  <c r="BG58" i="6" l="1"/>
  <c r="BF59" i="6"/>
  <c r="BG59" i="6" l="1"/>
  <c r="BF60" i="6"/>
  <c r="BG60" i="6" l="1"/>
  <c r="BF61" i="6"/>
  <c r="BG61" i="6" l="1"/>
  <c r="BF62" i="6"/>
  <c r="BG62" i="6" l="1"/>
  <c r="BF63" i="6"/>
  <c r="BG63" i="6" l="1"/>
  <c r="BF64" i="6"/>
  <c r="BF65" i="6" l="1"/>
  <c r="BG64" i="6"/>
  <c r="BF66" i="6" l="1"/>
  <c r="BG65" i="6"/>
  <c r="BF67" i="6" l="1"/>
  <c r="BG66" i="6"/>
  <c r="BF68" i="6" l="1"/>
  <c r="BG67" i="6"/>
  <c r="BG68" i="6" l="1"/>
  <c r="BF69" i="6"/>
  <c r="BG69" i="6" s="1"/>
</calcChain>
</file>

<file path=xl/sharedStrings.xml><?xml version="1.0" encoding="utf-8"?>
<sst xmlns="http://schemas.openxmlformats.org/spreadsheetml/2006/main" count="1996" uniqueCount="293">
  <si>
    <t>Data</t>
  </si>
  <si>
    <t xml:space="preserve">del </t>
  </si>
  <si>
    <t>ore</t>
  </si>
  <si>
    <t>Località</t>
  </si>
  <si>
    <t>NOME</t>
  </si>
  <si>
    <t>Allenatore</t>
  </si>
  <si>
    <t>Segnapunti</t>
  </si>
  <si>
    <t>Addetto BLSD</t>
  </si>
  <si>
    <t>(Indicare “K” per il Capitano, “L” per il/i Libero a fianco del N° di maglia)</t>
  </si>
  <si>
    <t>Il Capitano</t>
  </si>
  <si>
    <t>K</t>
  </si>
  <si>
    <t>Sq. ospitante</t>
  </si>
  <si>
    <t>Sq. ospite</t>
  </si>
  <si>
    <t>Impianto</t>
  </si>
  <si>
    <t>del</t>
  </si>
  <si>
    <t>L</t>
  </si>
  <si>
    <t>L1</t>
  </si>
  <si>
    <t>L2</t>
  </si>
  <si>
    <t>Distinta Atleti della Società</t>
  </si>
  <si>
    <t>Fase</t>
  </si>
  <si>
    <t>Categoria</t>
  </si>
  <si>
    <t xml:space="preserve">Gara n. </t>
  </si>
  <si>
    <t>vs</t>
  </si>
  <si>
    <t>Gara nr</t>
  </si>
  <si>
    <t>nr</t>
  </si>
  <si>
    <t>Denominazione della Società</t>
  </si>
  <si>
    <t>Tessera</t>
  </si>
  <si>
    <t>V.Allenatore</t>
  </si>
  <si>
    <t>Dirigente</t>
  </si>
  <si>
    <t>Cognome e Nome</t>
  </si>
  <si>
    <t>n° Maglia</t>
  </si>
  <si>
    <t>Qualif</t>
  </si>
  <si>
    <t>Cognome</t>
  </si>
  <si>
    <t>Qualifica</t>
  </si>
  <si>
    <t>Elenco dirigenti</t>
  </si>
  <si>
    <t>Elenco adetti BLSD</t>
  </si>
  <si>
    <t>A    atleta</t>
  </si>
  <si>
    <t>D    dirigente</t>
  </si>
  <si>
    <t>S     segnapunti</t>
  </si>
  <si>
    <t>Tipo</t>
  </si>
  <si>
    <t>INSERIRE NUMERO GARA</t>
  </si>
  <si>
    <t>NUMERO GARA INESISTENTE</t>
  </si>
  <si>
    <t>Attestato nr.</t>
  </si>
  <si>
    <t>Data emissione</t>
  </si>
  <si>
    <t>Attestato n.</t>
  </si>
  <si>
    <t>RICHIESTA DI SPOSTAMENTO GARA</t>
  </si>
  <si>
    <t>Dati non completi</t>
  </si>
  <si>
    <t>Richiesta di 
SPOSTAMENTO GARA</t>
  </si>
  <si>
    <t>A</t>
  </si>
  <si>
    <t>gennaio</t>
  </si>
  <si>
    <t>B</t>
  </si>
  <si>
    <t>febbraio</t>
  </si>
  <si>
    <t>marzo</t>
  </si>
  <si>
    <t>Data richiesta:</t>
  </si>
  <si>
    <t>aprile</t>
  </si>
  <si>
    <t/>
  </si>
  <si>
    <t>maggio</t>
  </si>
  <si>
    <t>giugno</t>
  </si>
  <si>
    <t>luglio</t>
  </si>
  <si>
    <t>Gara n.</t>
  </si>
  <si>
    <t>NOME SOCIETA'</t>
  </si>
  <si>
    <t>agosto</t>
  </si>
  <si>
    <t>settembre</t>
  </si>
  <si>
    <t>Squadra richiedente</t>
  </si>
  <si>
    <t>ottobre</t>
  </si>
  <si>
    <t>novembre</t>
  </si>
  <si>
    <t>dicembre</t>
  </si>
  <si>
    <t>VARIAZIONI</t>
  </si>
  <si>
    <t>Squadra ospitante</t>
  </si>
  <si>
    <t>Orario</t>
  </si>
  <si>
    <t>21:45</t>
  </si>
  <si>
    <t>Squadra ospite</t>
  </si>
  <si>
    <t>Note:</t>
  </si>
  <si>
    <t>Nuova Data proposta</t>
  </si>
  <si>
    <t>con orario inizio gara</t>
  </si>
  <si>
    <t>21:00</t>
  </si>
  <si>
    <t>21:15</t>
  </si>
  <si>
    <t>che accetta lo spostamento del quale è già stata preventivamente informata.</t>
  </si>
  <si>
    <t>21:30</t>
  </si>
  <si>
    <t>22:00</t>
  </si>
  <si>
    <t>Cellulare</t>
  </si>
  <si>
    <t>email</t>
  </si>
  <si>
    <t>email:</t>
  </si>
  <si>
    <t>ora inizio</t>
  </si>
  <si>
    <r>
      <t xml:space="preserve">Spostamento gara </t>
    </r>
    <r>
      <rPr>
        <b/>
        <sz val="11"/>
        <color rgb="FFC00000"/>
        <rFont val="Avenir LT Std 35 Light"/>
        <family val="2"/>
      </rPr>
      <t>Pre-Calendario</t>
    </r>
    <r>
      <rPr>
        <b/>
        <sz val="14"/>
        <rFont val="Avenir LT Std 35 Light"/>
        <family val="2"/>
      </rPr>
      <t xml:space="preserve"> </t>
    </r>
    <r>
      <rPr>
        <sz val="11"/>
        <rFont val="Avenir LT Std 35 Light"/>
        <family val="2"/>
      </rPr>
      <t>(gratuito)</t>
    </r>
  </si>
  <si>
    <r>
      <t>Spostamento gara</t>
    </r>
    <r>
      <rPr>
        <b/>
        <sz val="11"/>
        <rFont val="Avenir LT Std 35 Light"/>
        <family val="2"/>
      </rPr>
      <t xml:space="preserve"> da </t>
    </r>
    <r>
      <rPr>
        <b/>
        <sz val="11"/>
        <color rgb="FFC00000"/>
        <rFont val="Avenir LT Std 35 Light"/>
        <family val="2"/>
      </rPr>
      <t>Calendario</t>
    </r>
    <r>
      <rPr>
        <sz val="14"/>
        <rFont val="Calibri"/>
        <family val="2"/>
        <scheme val="minor"/>
      </rPr>
      <t xml:space="preserve">  </t>
    </r>
    <r>
      <rPr>
        <sz val="11"/>
        <rFont val="Calibri"/>
        <family val="2"/>
        <scheme val="minor"/>
      </rPr>
      <t>(Oneroso)</t>
    </r>
  </si>
  <si>
    <t>Squadra richiende errata</t>
  </si>
  <si>
    <t>Eseguire stampa PDF e inviare via email a:</t>
  </si>
  <si>
    <t>Comitato di Padova - pallavolo.padova@uisp.it</t>
  </si>
  <si>
    <t>Leggere Istruzioni su Foglio "Istruzioni" punti 2 e 3</t>
  </si>
  <si>
    <t>Denominazione Società Errata</t>
  </si>
  <si>
    <t>Modulo compilazione Distinta Gara (DISATL)</t>
  </si>
  <si>
    <t>RICHIEDENTE</t>
  </si>
  <si>
    <t>REFERENTE SQUADRA AVVERSARIA</t>
  </si>
  <si>
    <t>Nome e cognome</t>
  </si>
  <si>
    <t>nome e cognome</t>
  </si>
  <si>
    <t>contenente copia per conoscenza a referente squadra avversaria</t>
  </si>
  <si>
    <t>Eventuali atleti FIPAV in attività impiegati (Art. 1.2, parte Seconda, Regolamento Territoriale di Padova)</t>
  </si>
  <si>
    <r>
      <rPr>
        <b/>
        <i/>
        <sz val="9"/>
        <rFont val="Candara Light"/>
        <family val="2"/>
      </rPr>
      <t xml:space="preserve">Eventuali atleti FIPAV in attività impiegati </t>
    </r>
    <r>
      <rPr>
        <sz val="9"/>
        <rFont val="Candara Light"/>
        <family val="2"/>
      </rPr>
      <t>(Art. 1.2, parte Seconda, Regolamento Territoriale di Padova)</t>
    </r>
  </si>
  <si>
    <t>L K</t>
  </si>
  <si>
    <t>L1 K</t>
  </si>
  <si>
    <t>L2 K</t>
  </si>
  <si>
    <t>MODULO PER SERVIZIO DI PRIMO SOCCORSO
SPOSTAMENTO GARA</t>
  </si>
  <si>
    <t>Serie</t>
  </si>
  <si>
    <t>Con la presente si dichiara che:</t>
  </si>
  <si>
    <t xml:space="preserve">- E' e sarà presente per l'intera durata della gara l'addetto all'utilizzo del defribillatore </t>
  </si>
  <si>
    <t>Sig.</t>
  </si>
  <si>
    <t>Firma del capitano</t>
  </si>
  <si>
    <t>Trattamento dati personali: i dati anagrafici contenuti nel presente documento non possono essere considerati dati sensibili. Sono trattati con supporti informatici e cartacei idonei a garantirne la riservatezza. I dati potranno essere comunicati all’esterno solo per finalità attinenti il miglior espletamento delle funzioni ed al fine di favorire i contatti necessari per lo svolgimento dell’attività promossa dalla UISP.</t>
  </si>
  <si>
    <t>Data :</t>
  </si>
  <si>
    <t xml:space="preserve">addetto al defribillatore </t>
  </si>
  <si>
    <t>certificato n.</t>
  </si>
  <si>
    <t>con certificato di abilitazione n.</t>
  </si>
  <si>
    <t>Firma addetto defibrillatore</t>
  </si>
  <si>
    <t>- E' presente il defibrillatore all'interno dell'impianto;</t>
  </si>
  <si>
    <t>Si rammenta che la presente normativa che disciplina i servizi di primo soccorso è finalizzata alla tutela della salute fisica degli atleti, dei tesserati in campo e spettatori.</t>
  </si>
  <si>
    <r>
      <rPr>
        <b/>
        <u/>
        <sz val="10"/>
        <color theme="1"/>
        <rFont val="Calibri"/>
        <family val="2"/>
        <scheme val="minor"/>
      </rPr>
      <t xml:space="preserve">NOTA per gli Arbitri </t>
    </r>
    <r>
      <rPr>
        <sz val="10"/>
        <color theme="1"/>
        <rFont val="Calibri"/>
        <family val="2"/>
        <scheme val="minor"/>
      </rPr>
      <t xml:space="preserve">
Gli Arbitri devono accertare quanto dichiarato nel presente Modulo e controllare i documenti di identità delle persone elencate e ove necessario il documento di appartenenza alla categoria (tesserino Ordine dei Medici, certificato di abilitazione all’utilizzo del defibrillatore, ecc.) e la presenza dell’ambulanza e del defibrillatore ove dichiarato e necessaria.
L’arbitro dovrà allegare il presente modulo agli atti e trasmetterlo con gli altri documenti di gara.</t>
    </r>
  </si>
  <si>
    <t>Serie:</t>
  </si>
  <si>
    <t xml:space="preserve">La eventuale indisponibilità del defibrillatore, il suo malfunzionamento e/o la presenza di alcuni componenti scaduti, la mancanza dell’operatore, del medico di servizio o il loro allontanamento anche momentaneo o comunque altre violazioni  in contrasto con i principi ispiratori della detta normativa, attribuiranno alla società ospitante oltre alle previste sanzioni sportive, ogni responsabilità penale e civile per quanto di ragione, in caso di incidente con conseguenze sulla incolumità fisica delle persone coinvolte. Ogni società ospitante, assumendosi la piena ed esclusiva responsabilità per ogni evento lesivo malleverà espressamente la UISP (Unione Sport per Tutti) e pertanto nessun addebito diretto o indiretto potrà essere attribuito a quest’ultima. </t>
  </si>
  <si>
    <t>Data Nascita</t>
  </si>
  <si>
    <r>
      <t xml:space="preserve">  </t>
    </r>
    <r>
      <rPr>
        <sz val="16"/>
        <color rgb="FF39773A"/>
        <rFont val="Copperplate Gothic Light"/>
        <family val="2"/>
      </rPr>
      <t>Stagione
2025-2026</t>
    </r>
  </si>
  <si>
    <t>STAGIONE 2025-26</t>
  </si>
  <si>
    <t>Giornata</t>
  </si>
  <si>
    <t>N°Gara</t>
  </si>
  <si>
    <t>Data Ora</t>
  </si>
  <si>
    <t>Squadra Casa</t>
  </si>
  <si>
    <t>Squadra Ospite</t>
  </si>
  <si>
    <t>Comune</t>
  </si>
  <si>
    <t>Indirizzo</t>
  </si>
  <si>
    <t>BEERBANTI</t>
  </si>
  <si>
    <t>TRIP2 ISLANDA</t>
  </si>
  <si>
    <t>GINETTI</t>
  </si>
  <si>
    <t>BLACK MONKEY</t>
  </si>
  <si>
    <t>RAMBLA VOLLEY</t>
  </si>
  <si>
    <t>RIPOSA</t>
  </si>
  <si>
    <t>VOLLEY COLOMBO</t>
  </si>
  <si>
    <t>Palestra Don Bosco</t>
  </si>
  <si>
    <t>Ora</t>
  </si>
  <si>
    <t xml:space="preserve"> 21.45</t>
  </si>
  <si>
    <t xml:space="preserve"> 21.00</t>
  </si>
  <si>
    <t>21.30</t>
  </si>
  <si>
    <t xml:space="preserve"> 21.30</t>
  </si>
  <si>
    <t>21.45</t>
  </si>
  <si>
    <t>22.00</t>
  </si>
  <si>
    <t>BLACK SHEEP ALBATROSLIVE</t>
  </si>
  <si>
    <t>OFFICINA DEL VOLLEY</t>
  </si>
  <si>
    <t>BKR VOLLEY TEAM</t>
  </si>
  <si>
    <t>GLI ANTENATI</t>
  </si>
  <si>
    <t>I MALAVOLLEY</t>
  </si>
  <si>
    <t>FROGS VOLLEY</t>
  </si>
  <si>
    <t>SERENISSIMA VOLLEY</t>
  </si>
  <si>
    <t>FENIX</t>
  </si>
  <si>
    <t>Palestra Bennati</t>
  </si>
  <si>
    <t>RC VOLLEY PADOVA</t>
  </si>
  <si>
    <t>RED MONKEY</t>
  </si>
  <si>
    <t>ALBIVOLLEY</t>
  </si>
  <si>
    <t>ABSOLUT VOLLEY</t>
  </si>
  <si>
    <t>REAL PADOVA</t>
  </si>
  <si>
    <t>S.P.D. CAMPODORO VOLLEY</t>
  </si>
  <si>
    <t>ESTABLU</t>
  </si>
  <si>
    <t>ROLL&amp;VOLLEY</t>
  </si>
  <si>
    <t>UNREAL</t>
  </si>
  <si>
    <t>BETA VOLLEY</t>
  </si>
  <si>
    <t>WHITE MONKEY</t>
  </si>
  <si>
    <t>21.15</t>
  </si>
  <si>
    <t>21.00</t>
  </si>
  <si>
    <t>SAN GIUSEPPE VOLLEY</t>
  </si>
  <si>
    <t>LAMPONCINI</t>
  </si>
  <si>
    <t>GREY MONKEY</t>
  </si>
  <si>
    <t>Palestra comunale</t>
  </si>
  <si>
    <t>Palestra comunale "Vlacovich"</t>
  </si>
  <si>
    <t>S.P.D. CAMPODORO VOLEEY</t>
  </si>
  <si>
    <t>Serie A1</t>
  </si>
  <si>
    <t>Serie A2</t>
  </si>
  <si>
    <t>11/0/2026</t>
  </si>
  <si>
    <t>BEERBATI</t>
  </si>
  <si>
    <t xml:space="preserve"> VOLLEY COLOMBO</t>
  </si>
  <si>
    <t>TRIP 2 ISLANDA</t>
  </si>
  <si>
    <t xml:space="preserve"> BETA VOLLEY</t>
  </si>
  <si>
    <t>Palestra "Vlacovich"</t>
  </si>
  <si>
    <t>con importo:</t>
  </si>
  <si>
    <t>Istituto "ITSCT Liceo Gramsci"</t>
  </si>
  <si>
    <t>Palasport "G.Gazzabin"</t>
  </si>
  <si>
    <t>Palestra Trento 2</t>
  </si>
  <si>
    <t>Palestra Sc. Media Pacinotti</t>
  </si>
  <si>
    <t>Istituto "Liceo Cornaro"</t>
  </si>
  <si>
    <t>Palestra "Ruzzante"</t>
  </si>
  <si>
    <t>I.T.S. "Girardi"</t>
  </si>
  <si>
    <t>Ist. J.F. Kennedy</t>
  </si>
  <si>
    <t>Palestra "Villaggio S. Antonio"</t>
  </si>
  <si>
    <t>Palazzetto via C.Monteverdi</t>
  </si>
  <si>
    <t>Scuola M. "N. Copernico"</t>
  </si>
  <si>
    <t>Tensostruttura "Ist. Bernardi"</t>
  </si>
  <si>
    <t>Palestra Scuole Medie</t>
  </si>
  <si>
    <t>Palestra "Comunale" di Marsango</t>
  </si>
  <si>
    <t>Palestra "Comunale" di Codiverno</t>
  </si>
  <si>
    <t>Palestra Ist. Pertini</t>
  </si>
  <si>
    <t>Palestra "Comunale" di Maserà</t>
  </si>
  <si>
    <t>Palestra Comunale Petron</t>
  </si>
  <si>
    <t>Istituto "Liceo Curiel"</t>
  </si>
  <si>
    <t>Palestra "Giovanni Paolo II"</t>
  </si>
  <si>
    <t>VE</t>
  </si>
  <si>
    <t>PD</t>
  </si>
  <si>
    <t>Albignasego</t>
  </si>
  <si>
    <t>Montegrotto T.</t>
  </si>
  <si>
    <t>Campodoro</t>
  </si>
  <si>
    <t>Spinea</t>
  </si>
  <si>
    <t>Maserà di Padova</t>
  </si>
  <si>
    <t>Codiverno di Vigonza</t>
  </si>
  <si>
    <t>Marsango di Campo San Martino</t>
  </si>
  <si>
    <t>Ponte San Nicolò</t>
  </si>
  <si>
    <t>Noventa Padovana</t>
  </si>
  <si>
    <t xml:space="preserve">Santa Giustina In Colle </t>
  </si>
  <si>
    <t>Cittadella</t>
  </si>
  <si>
    <t xml:space="preserve"> Montegrotto Terme </t>
  </si>
  <si>
    <t>Martellago</t>
  </si>
  <si>
    <t>Camposampiero</t>
  </si>
  <si>
    <t>Padova</t>
  </si>
  <si>
    <t>Via Landucci</t>
  </si>
  <si>
    <t xml:space="preserve">Via Torino 2 </t>
  </si>
  <si>
    <t>Via Trento 28</t>
  </si>
  <si>
    <t>via Colonello De Cristoforis 2</t>
  </si>
  <si>
    <t>Via R. Baden Powell 7</t>
  </si>
  <si>
    <t>Via Mezzavia, 5</t>
  </si>
  <si>
    <t>Via Kennedy</t>
  </si>
  <si>
    <t>Piazza Martiri, 14</t>
  </si>
  <si>
    <t>Via Cappello</t>
  </si>
  <si>
    <t>via C.Monteverdi</t>
  </si>
  <si>
    <t>Via Bartolo Longo, 6</t>
  </si>
  <si>
    <t>BLACK SHEEP ALBATEROSLIVE</t>
  </si>
  <si>
    <t>Via Crescini, 4</t>
  </si>
  <si>
    <t>Via Sansovino</t>
  </si>
  <si>
    <t xml:space="preserve"> Via A.De Gasperi</t>
  </si>
  <si>
    <t>Via Monte Cengio</t>
  </si>
  <si>
    <t>Via Vlacovich, 6</t>
  </si>
  <si>
    <t xml:space="preserve"> Via Giacomo Puccini, 27 </t>
  </si>
  <si>
    <t>Via Olimpiadi 25</t>
  </si>
  <si>
    <t>Vicolo S.Massimo 17/a</t>
  </si>
  <si>
    <t>SANPRECARIO VOLLEY</t>
  </si>
  <si>
    <t>Via Bennati 18</t>
  </si>
  <si>
    <t xml:space="preserve">Via Dourandina, 45 </t>
  </si>
  <si>
    <t xml:space="preserve">Via Vlacovich, 4 </t>
  </si>
  <si>
    <t>Via Durer,14</t>
  </si>
  <si>
    <t xml:space="preserve"> Via Landucci </t>
  </si>
  <si>
    <t>Via Montegrotto, 20</t>
  </si>
  <si>
    <t xml:space="preserve">Via Landucci </t>
  </si>
  <si>
    <t>Via Torino 2</t>
  </si>
  <si>
    <t xml:space="preserve">Ist. J.F. Kennedy, Piazza Martiri, 14 - Santa Giustina In Colle (PD) </t>
  </si>
  <si>
    <t xml:space="preserve">Istituto "ITSCT Liceo Gramsci", Via Landucci - Padova </t>
  </si>
  <si>
    <t>Istituto "Liceo Cornaro", Via Landucci - Padova</t>
  </si>
  <si>
    <t>Istituto "Liceo Curiel", Via Durer,14 - Padova</t>
  </si>
  <si>
    <t xml:space="preserve">I.T.S. "Girardi", Via Kennedy - Cittadella (Pd) </t>
  </si>
  <si>
    <t>Palasport "G.Gazzabin" , Via Torino 2 - Albignasego (Pd)</t>
  </si>
  <si>
    <t>Palazzetto via C.Monteverdi - Campolongo Maggiore (Ve)</t>
  </si>
  <si>
    <t xml:space="preserve">Palestra Bennati, Via Bennati 18 - Spinea (Ve) </t>
  </si>
  <si>
    <t>Palestra "Comunale" di Codiverno, Via Monte Cengio – Codiverno di Vigonza (Pd)</t>
  </si>
  <si>
    <t>Palestra "Comunale" di Marsango, Via A.De Gasperi - Marsango di Campo San Martino (Pd)</t>
  </si>
  <si>
    <t>Palestra "Comunale" di Maserà, Via Olimpiadi 25 - Maserà di Padova (Pd)</t>
  </si>
  <si>
    <t>Palestra "Comunale", Via Dourandina, 45 - Campodoro (Pd)</t>
  </si>
  <si>
    <t>Palestra "Giovanni Paolo II", Via Montegrotto, 20 - Montegrotto T.(Pd)</t>
  </si>
  <si>
    <t>Palestra "Ruzzante", Via Mezzavia, 5 - Montegrotto Terme (Pd)</t>
  </si>
  <si>
    <t>Palestra "Villaggio S. Antonio", Via Cappello - Noventa Padovana (Pd)</t>
  </si>
  <si>
    <t>Palestra "Vlacovich", Via Vlacovich, 4 - Padova</t>
  </si>
  <si>
    <t>Palestra "Vlacovich", Via Vlacovich, 6 - Padova</t>
  </si>
  <si>
    <t>Palestra Comunale Petron, Vicolo S.Massimo 17/a - Padova</t>
  </si>
  <si>
    <t xml:space="preserve">Palestra Don Bosco, Via R. Baden Powell 7 - Camposampiero (Pd) </t>
  </si>
  <si>
    <t>Palestra Ist. Pertini, Via Giacomo Puccini, 27 - Camposampiero (Pd)</t>
  </si>
  <si>
    <t xml:space="preserve">Palestra Sc. Media Pacinotti, via Colonello De Cristoforis 2 - Padova </t>
  </si>
  <si>
    <t xml:space="preserve">Palestra Scuole Medie, Via Sansovino - Ponte San Nicolò (Pd) </t>
  </si>
  <si>
    <t>Palestra Trento 2 - Sc. Primaria "C. Goldoni", Via Trento 28 - Martellago (Ve)</t>
  </si>
  <si>
    <t>Scuola M. "N. Copernico", Via Bartolo Longo, 6 - Padova</t>
  </si>
  <si>
    <t>Tensostruttura "Ist. Bernardi", Via Crescini, 4 - Padova</t>
  </si>
  <si>
    <t>e copia a arbitriuisp.padova@libero.it</t>
  </si>
  <si>
    <t xml:space="preserve">Campolongo Maggiore </t>
  </si>
  <si>
    <t>Via Monteverdi</t>
  </si>
  <si>
    <t>Campolongo Maggiore</t>
  </si>
  <si>
    <t>via Colonello De Cristoforis 7</t>
  </si>
  <si>
    <t>Scuola M. "Briosco"</t>
  </si>
  <si>
    <t>Via F.Lippi, 11</t>
  </si>
  <si>
    <t>Serie A2 Quarti</t>
  </si>
  <si>
    <t>Serie A2 Ranking</t>
  </si>
  <si>
    <t>QF</t>
  </si>
  <si>
    <t>RNK</t>
  </si>
  <si>
    <t>RC VOLLEY</t>
  </si>
  <si>
    <t>Serie A2 Ottavi</t>
  </si>
  <si>
    <t>OF</t>
  </si>
  <si>
    <t>Campionato OPEN</t>
  </si>
  <si>
    <t>Semifinali OPEN</t>
  </si>
  <si>
    <t>Scuola M. +H96:K96"N. Copernico"</t>
  </si>
  <si>
    <t>Serie A1 Quarti</t>
  </si>
  <si>
    <t>Serie A1 Semifinali</t>
  </si>
  <si>
    <t>SF</t>
  </si>
  <si>
    <t>Serie A2 Semifinali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</si>
</sst>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quot;€&quot;\ * #,##0.00_-;\-&quot;€&quot;\ * #,##0.00_-;_-&quot;€&quot;\ * &quot;-&quot;??_-;_-@_-"/>
    <numFmt numFmtId="166" formatCode="h:mm;@"/>
    <numFmt numFmtId="167" formatCode="[$-F400]h:mm:ss\ AM/PM"/>
    <numFmt numFmtId="168" formatCode="#,##0.00\ &quot;€&quot;"/>
  </numFmts>
  <fonts count="119">
    <font>
      <sz val="11"/>
      <color theme="1"/>
      <name val="Calibri"/>
      <family val="2"/>
      <scheme val="minor"/>
    </font>
    <font>
      <sz val="11"/>
      <color theme="0"/>
      <name val="Calibri"/>
      <family val="2"/>
      <scheme val="minor"/>
    </font>
    <font>
      <i/>
      <sz val="11"/>
      <color theme="1"/>
      <name val="Calibri"/>
      <family val="2"/>
      <scheme val="minor"/>
    </font>
    <font>
      <sz val="11"/>
      <color theme="0" tint="-0.499984740745262"/>
      <name val="Calibri"/>
      <family val="2"/>
      <scheme val="minor"/>
    </font>
    <font>
      <b/>
      <sz val="14"/>
      <color theme="1"/>
      <name val="Calibri"/>
      <family val="2"/>
      <scheme val="minor"/>
    </font>
    <font>
      <sz val="11"/>
      <name val="Calibri"/>
      <family val="2"/>
      <scheme val="minor"/>
    </font>
    <font>
      <sz val="10"/>
      <color theme="1"/>
      <name val="Calibri"/>
      <family val="2"/>
      <scheme val="minor"/>
    </font>
    <font>
      <sz val="11"/>
      <color theme="1"/>
      <name val="Courier New"/>
      <family val="3"/>
    </font>
    <font>
      <i/>
      <sz val="12"/>
      <color theme="1"/>
      <name val="Calibri"/>
      <family val="2"/>
      <scheme val="minor"/>
    </font>
    <font>
      <b/>
      <i/>
      <sz val="11"/>
      <name val="Calibri"/>
      <family val="2"/>
      <scheme val="minor"/>
    </font>
    <font>
      <sz val="11"/>
      <color theme="1"/>
      <name val="Calibri"/>
      <family val="2"/>
      <scheme val="minor"/>
    </font>
    <font>
      <i/>
      <sz val="11"/>
      <name val="Calibri"/>
      <family val="2"/>
    </font>
    <font>
      <i/>
      <sz val="12"/>
      <color indexed="8"/>
      <name val="Calibri"/>
      <family val="2"/>
    </font>
    <font>
      <sz val="14"/>
      <color theme="1"/>
      <name val="Candara Light"/>
      <family val="2"/>
    </font>
    <font>
      <b/>
      <sz val="14"/>
      <color theme="1"/>
      <name val="Candara Light"/>
      <family val="2"/>
    </font>
    <font>
      <sz val="12"/>
      <color theme="1"/>
      <name val="Candara Light"/>
      <family val="2"/>
    </font>
    <font>
      <sz val="11"/>
      <color theme="0" tint="-0.499984740745262"/>
      <name val="Candara Light"/>
      <family val="2"/>
    </font>
    <font>
      <b/>
      <sz val="11"/>
      <color theme="1"/>
      <name val="Candara Light"/>
      <family val="2"/>
    </font>
    <font>
      <b/>
      <sz val="18"/>
      <color theme="1"/>
      <name val="Candara Light"/>
      <family val="2"/>
    </font>
    <font>
      <b/>
      <sz val="16"/>
      <color theme="0" tint="-0.249977111117893"/>
      <name val="Candara Light"/>
      <family val="2"/>
    </font>
    <font>
      <sz val="10"/>
      <color theme="1"/>
      <name val="Candara Light"/>
      <family val="2"/>
    </font>
    <font>
      <sz val="11"/>
      <color theme="1"/>
      <name val="Candara Light"/>
      <family val="2"/>
    </font>
    <font>
      <b/>
      <sz val="16"/>
      <color rgb="FF008000"/>
      <name val="Candara Light"/>
      <family val="2"/>
    </font>
    <font>
      <sz val="9"/>
      <name val="Copperplate Gothic Light"/>
      <family val="2"/>
    </font>
    <font>
      <sz val="11"/>
      <color theme="1"/>
      <name val="Copperplate Gothic Light"/>
      <family val="2"/>
    </font>
    <font>
      <sz val="9"/>
      <color theme="1"/>
      <name val="Copperplate Gothic Light"/>
      <family val="2"/>
    </font>
    <font>
      <b/>
      <sz val="10"/>
      <color theme="0"/>
      <name val="Copperplate Gothic Light"/>
      <family val="2"/>
    </font>
    <font>
      <sz val="8"/>
      <color theme="1"/>
      <name val="Copperplate Gothic Light"/>
      <family val="2"/>
    </font>
    <font>
      <sz val="11"/>
      <name val="Copperplate Gothic Light"/>
      <family val="2"/>
    </font>
    <font>
      <sz val="9"/>
      <color theme="0" tint="-0.499984740745262"/>
      <name val="Copperplate Gothic Light"/>
      <family val="2"/>
    </font>
    <font>
      <sz val="9"/>
      <name val="Arial"/>
      <family val="2"/>
    </font>
    <font>
      <sz val="11"/>
      <color theme="1"/>
      <name val="Bahnschrift SemiLight"/>
      <family val="2"/>
    </font>
    <font>
      <b/>
      <sz val="14"/>
      <color theme="1"/>
      <name val="Gill Sans MT"/>
      <family val="2"/>
    </font>
    <font>
      <sz val="12"/>
      <color theme="1"/>
      <name val="Gill Sans MT"/>
      <family val="2"/>
    </font>
    <font>
      <sz val="14"/>
      <color theme="1"/>
      <name val="Gill Sans MT"/>
      <family val="2"/>
    </font>
    <font>
      <sz val="11"/>
      <name val="Bahnschrift SemiLight"/>
      <family val="2"/>
    </font>
    <font>
      <sz val="9"/>
      <color theme="0"/>
      <name val="Copperplate Gothic Light"/>
      <family val="2"/>
    </font>
    <font>
      <sz val="10"/>
      <color theme="0"/>
      <name val="Copperplate Gothic Light"/>
      <family val="2"/>
    </font>
    <font>
      <b/>
      <sz val="11"/>
      <color theme="0"/>
      <name val="Arial"/>
      <family val="2"/>
    </font>
    <font>
      <b/>
      <sz val="11"/>
      <color theme="0"/>
      <name val="Copperplate Gothic Light"/>
      <family val="2"/>
    </font>
    <font>
      <b/>
      <sz val="9"/>
      <color theme="0"/>
      <name val="Copperplate Gothic Light"/>
      <family val="2"/>
    </font>
    <font>
      <b/>
      <sz val="8"/>
      <color theme="0"/>
      <name val="Copperplate Gothic Light"/>
      <family val="2"/>
    </font>
    <font>
      <b/>
      <sz val="9"/>
      <name val="Candara Light"/>
      <family val="2"/>
    </font>
    <font>
      <b/>
      <sz val="11"/>
      <color theme="1"/>
      <name val="Calibri"/>
      <family val="2"/>
      <scheme val="minor"/>
    </font>
    <font>
      <b/>
      <sz val="11"/>
      <color rgb="FF008000"/>
      <name val="Calibri"/>
      <family val="2"/>
      <scheme val="minor"/>
    </font>
    <font>
      <b/>
      <sz val="16"/>
      <name val="Candara Light"/>
      <family val="2"/>
    </font>
    <font>
      <b/>
      <sz val="14"/>
      <name val="Candara Light"/>
      <family val="2"/>
    </font>
    <font>
      <sz val="12"/>
      <name val="Candara Light"/>
      <family val="2"/>
    </font>
    <font>
      <b/>
      <sz val="11"/>
      <name val="Candara Light"/>
      <family val="2"/>
    </font>
    <font>
      <sz val="10"/>
      <name val="Calibri"/>
      <family val="2"/>
      <scheme val="minor"/>
    </font>
    <font>
      <sz val="11"/>
      <color rgb="FF008000"/>
      <name val="Calibri"/>
      <family val="2"/>
      <scheme val="minor"/>
    </font>
    <font>
      <sz val="8"/>
      <name val="Copperplate Gothic Light"/>
      <family val="2"/>
    </font>
    <font>
      <b/>
      <sz val="18"/>
      <color theme="0"/>
      <name val="Avenir LT Std 35 Light"/>
      <family val="2"/>
    </font>
    <font>
      <b/>
      <sz val="18"/>
      <name val="Calibri"/>
      <family val="2"/>
      <scheme val="minor"/>
    </font>
    <font>
      <b/>
      <sz val="20"/>
      <color theme="1"/>
      <name val="Calibri"/>
      <family val="2"/>
      <scheme val="minor"/>
    </font>
    <font>
      <sz val="14"/>
      <name val="Calibri"/>
      <family val="2"/>
      <scheme val="minor"/>
    </font>
    <font>
      <sz val="11"/>
      <name val="Avenir LT Std 35 Light"/>
      <family val="2"/>
    </font>
    <font>
      <u/>
      <sz val="16"/>
      <color rgb="FFFF0000"/>
      <name val="Calibri"/>
      <family val="2"/>
      <scheme val="minor"/>
    </font>
    <font>
      <b/>
      <sz val="11"/>
      <name val="Avenir LT Std 35 Light"/>
      <family val="2"/>
    </font>
    <font>
      <u/>
      <sz val="12"/>
      <color rgb="FFFF0000"/>
      <name val="Calibri"/>
      <family val="2"/>
      <scheme val="minor"/>
    </font>
    <font>
      <i/>
      <sz val="10"/>
      <color theme="1"/>
      <name val="Calibri"/>
      <family val="2"/>
      <scheme val="minor"/>
    </font>
    <font>
      <i/>
      <sz val="14"/>
      <color theme="1"/>
      <name val="Calibri"/>
      <family val="2"/>
      <scheme val="minor"/>
    </font>
    <font>
      <b/>
      <sz val="11"/>
      <name val="Calibri"/>
      <family val="2"/>
      <scheme val="minor"/>
    </font>
    <font>
      <i/>
      <sz val="14"/>
      <color theme="1"/>
      <name val="Courier New"/>
      <family val="3"/>
    </font>
    <font>
      <b/>
      <i/>
      <sz val="14"/>
      <color theme="1"/>
      <name val="Calibri"/>
      <family val="2"/>
      <scheme val="minor"/>
    </font>
    <font>
      <i/>
      <sz val="14"/>
      <color theme="1"/>
      <name val="Times New Roman"/>
      <family val="1"/>
    </font>
    <font>
      <i/>
      <sz val="12"/>
      <color theme="1"/>
      <name val="Courier New"/>
      <family val="3"/>
    </font>
    <font>
      <sz val="12"/>
      <color theme="1"/>
      <name val="Times New Roman"/>
      <family val="1"/>
    </font>
    <font>
      <sz val="11"/>
      <color theme="8" tint="0.39997558519241921"/>
      <name val="Calibri"/>
      <family val="2"/>
      <scheme val="minor"/>
    </font>
    <font>
      <sz val="12"/>
      <color theme="1"/>
      <name val="Calibri"/>
      <family val="2"/>
      <scheme val="minor"/>
    </font>
    <font>
      <b/>
      <sz val="10"/>
      <name val="Calibri"/>
      <family val="2"/>
      <scheme val="minor"/>
    </font>
    <font>
      <sz val="11"/>
      <color theme="1"/>
      <name val="Avenir LT Std 35 Light"/>
      <family val="2"/>
    </font>
    <font>
      <i/>
      <sz val="12"/>
      <name val="Courier New"/>
      <family val="3"/>
    </font>
    <font>
      <sz val="14"/>
      <color theme="1"/>
      <name val="Times New Roman"/>
      <family val="1"/>
    </font>
    <font>
      <b/>
      <sz val="11"/>
      <color theme="1"/>
      <name val="Avenir LT Std 35 Light"/>
      <family val="2"/>
    </font>
    <font>
      <b/>
      <i/>
      <sz val="12"/>
      <name val="Courier New"/>
      <family val="3"/>
    </font>
    <font>
      <u/>
      <sz val="11"/>
      <color theme="10"/>
      <name val="Calibri"/>
      <family val="2"/>
    </font>
    <font>
      <b/>
      <i/>
      <sz val="12"/>
      <color theme="1"/>
      <name val="Calibri"/>
      <family val="2"/>
      <scheme val="minor"/>
    </font>
    <font>
      <b/>
      <sz val="14"/>
      <name val="Avenir LT Std 35 Light"/>
      <family val="2"/>
    </font>
    <font>
      <b/>
      <sz val="12"/>
      <color theme="0"/>
      <name val="Avenir LT Std 35 Light"/>
      <family val="2"/>
    </font>
    <font>
      <b/>
      <u/>
      <sz val="18"/>
      <color rgb="FFFF0000"/>
      <name val="Calibri"/>
      <family val="2"/>
      <scheme val="minor"/>
    </font>
    <font>
      <b/>
      <i/>
      <sz val="14"/>
      <color theme="1"/>
      <name val="Courier New"/>
      <family val="3"/>
    </font>
    <font>
      <i/>
      <sz val="11"/>
      <color theme="1"/>
      <name val="Courier New"/>
      <family val="3"/>
    </font>
    <font>
      <b/>
      <i/>
      <sz val="13"/>
      <color theme="1"/>
      <name val="Calibri"/>
      <family val="2"/>
      <scheme val="minor"/>
    </font>
    <font>
      <b/>
      <sz val="11"/>
      <color rgb="FFC00000"/>
      <name val="Avenir LT Std 35 Light"/>
      <family val="2"/>
    </font>
    <font>
      <u/>
      <sz val="11"/>
      <color theme="10"/>
      <name val="Avenir LT Std 35 Light"/>
      <family val="2"/>
    </font>
    <font>
      <b/>
      <sz val="11"/>
      <color theme="0"/>
      <name val="Avenir LT Std 35 Light"/>
      <family val="2"/>
    </font>
    <font>
      <sz val="11"/>
      <color theme="0"/>
      <name val="Avenir LT Std 35 Light"/>
      <family val="2"/>
    </font>
    <font>
      <sz val="11"/>
      <color theme="1"/>
      <name val="Bahnschrift SemiLight SemiConde"/>
      <family val="2"/>
    </font>
    <font>
      <b/>
      <sz val="18"/>
      <color rgb="FF008000"/>
      <name val="Candara Light"/>
      <family val="2"/>
    </font>
    <font>
      <b/>
      <sz val="8"/>
      <color theme="1"/>
      <name val="Copperplate Gothic Light"/>
      <family val="2"/>
    </font>
    <font>
      <sz val="11"/>
      <color rgb="FF39773A"/>
      <name val="Copperplate Gothic Light"/>
      <family val="2"/>
    </font>
    <font>
      <sz val="16"/>
      <color theme="0"/>
      <name val="Copperplate Gothic Light"/>
      <family val="2"/>
    </font>
    <font>
      <b/>
      <i/>
      <u/>
      <sz val="12"/>
      <color theme="1"/>
      <name val="Calibri"/>
      <family val="2"/>
      <scheme val="minor"/>
    </font>
    <font>
      <sz val="11"/>
      <color theme="8" tint="-0.499984740745262"/>
      <name val="Calibri"/>
      <family val="2"/>
      <scheme val="minor"/>
    </font>
    <font>
      <sz val="8"/>
      <color theme="1"/>
      <name val="Candara Light"/>
      <family val="2"/>
    </font>
    <font>
      <b/>
      <sz val="14"/>
      <color rgb="FF008000"/>
      <name val="Copperplate Gothic Bold"/>
      <family val="2"/>
    </font>
    <font>
      <b/>
      <i/>
      <sz val="9"/>
      <name val="Candara Light"/>
      <family val="2"/>
    </font>
    <font>
      <sz val="9"/>
      <name val="Candara Light"/>
      <family val="2"/>
    </font>
    <font>
      <b/>
      <sz val="10"/>
      <name val="Candara Light"/>
      <family val="2"/>
    </font>
    <font>
      <sz val="9"/>
      <color theme="1"/>
      <name val="Calibri"/>
      <family val="2"/>
      <scheme val="minor"/>
    </font>
    <font>
      <sz val="8"/>
      <color theme="1"/>
      <name val="Calibri"/>
      <family val="2"/>
      <scheme val="minor"/>
    </font>
    <font>
      <b/>
      <sz val="10"/>
      <color theme="1"/>
      <name val="Calibri"/>
      <family val="2"/>
      <scheme val="minor"/>
    </font>
    <font>
      <b/>
      <u/>
      <sz val="10"/>
      <color theme="1"/>
      <name val="Calibri"/>
      <family val="2"/>
      <scheme val="minor"/>
    </font>
    <font>
      <sz val="16"/>
      <color rgb="FFFFFF00"/>
      <name val="Calibri"/>
      <family val="2"/>
      <scheme val="minor"/>
    </font>
    <font>
      <sz val="16"/>
      <color rgb="FF39773A"/>
      <name val="Copperplate Gothic Light"/>
      <family val="2"/>
    </font>
    <font>
      <sz val="16"/>
      <color rgb="FF008000"/>
      <name val="Copperplate Gothic Light"/>
      <family val="2"/>
    </font>
    <font>
      <sz val="10"/>
      <color rgb="FF008000"/>
      <name val="Copperplate Gothic Light"/>
      <family val="2"/>
    </font>
    <font>
      <b/>
      <sz val="10"/>
      <color rgb="FF008000"/>
      <name val="Copperplate Gothic Light"/>
      <family val="2"/>
    </font>
    <font>
      <b/>
      <i/>
      <sz val="11"/>
      <color rgb="FF39773A"/>
      <name val="Copperplate Gothic Light"/>
      <family val="2"/>
    </font>
    <font>
      <i/>
      <sz val="11"/>
      <color rgb="FF39773A"/>
      <name val="Copperplate Gothic Light"/>
      <family val="2"/>
    </font>
    <font>
      <b/>
      <sz val="16"/>
      <color theme="1"/>
      <name val="Arial"/>
      <family val="2"/>
    </font>
    <font>
      <b/>
      <sz val="10"/>
      <color theme="1"/>
      <name val="Arial"/>
      <family val="2"/>
    </font>
    <font>
      <sz val="10"/>
      <color theme="1"/>
      <name val="Arial"/>
      <family val="2"/>
    </font>
    <font>
      <sz val="10"/>
      <color rgb="FFFF0000"/>
      <name val="Arial"/>
      <family val="2"/>
    </font>
    <font>
      <sz val="10"/>
      <name val="Arial"/>
      <family val="2"/>
    </font>
    <font>
      <b/>
      <sz val="10"/>
      <color rgb="FFFF0000"/>
      <name val="Arial"/>
      <family val="2"/>
    </font>
    <font>
      <sz val="16"/>
      <color rgb="FF008000"/>
      <name val="Calibri"/>
      <family val="2"/>
      <scheme val="minor"/>
    </font>
    <font>
      <sz val="11"/>
      <color rgb="FF0070C0"/>
      <name val="Century Gothic"/>
      <family val="2"/>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indexed="9"/>
        <bgColor indexed="26"/>
      </patternFill>
    </fill>
    <fill>
      <patternFill patternType="solid">
        <fgColor theme="6" tint="0.59999389629810485"/>
        <bgColor indexed="64"/>
      </patternFill>
    </fill>
    <fill>
      <patternFill patternType="solid">
        <fgColor rgb="FF008000"/>
        <bgColor indexed="64"/>
      </patternFill>
    </fill>
    <fill>
      <patternFill patternType="solid">
        <fgColor rgb="FFF2F2F2"/>
        <bgColor rgb="FFF2F2F2"/>
      </patternFill>
    </fill>
    <fill>
      <patternFill patternType="solid">
        <fgColor theme="5" tint="-0.249977111117893"/>
        <bgColor indexed="64"/>
      </patternFill>
    </fill>
    <fill>
      <patternFill patternType="solid">
        <fgColor theme="8" tint="-0.249977111117893"/>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rgb="FF002060"/>
        <bgColor indexed="64"/>
      </patternFill>
    </fill>
    <fill>
      <patternFill patternType="solid">
        <fgColor theme="8" tint="-0.499984740745262"/>
        <bgColor indexed="64"/>
      </patternFill>
    </fill>
  </fills>
  <borders count="169">
    <border>
      <left/>
      <right/>
      <top/>
      <bottom/>
      <diagonal/>
    </border>
    <border>
      <left/>
      <right/>
      <top/>
      <bottom style="thin">
        <color indexed="64"/>
      </bottom>
      <diagonal/>
    </border>
    <border>
      <left/>
      <right style="medium">
        <color indexed="64"/>
      </right>
      <top/>
      <bottom/>
      <diagonal/>
    </border>
    <border>
      <left/>
      <right/>
      <top style="medium">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theme="0"/>
      </left>
      <right/>
      <top style="medium">
        <color indexed="64"/>
      </top>
      <bottom style="medium">
        <color indexed="64"/>
      </bottom>
      <diagonal/>
    </border>
    <border>
      <left/>
      <right/>
      <top style="medium">
        <color auto="1"/>
      </top>
      <bottom style="medium">
        <color theme="0"/>
      </bottom>
      <diagonal/>
    </border>
    <border>
      <left style="medium">
        <color auto="1"/>
      </left>
      <right/>
      <top/>
      <bottom/>
      <diagonal/>
    </border>
    <border>
      <left/>
      <right/>
      <top/>
      <bottom style="medium">
        <color indexed="64"/>
      </bottom>
      <diagonal/>
    </border>
    <border>
      <left style="hair">
        <color indexed="64"/>
      </left>
      <right/>
      <top style="medium">
        <color indexed="64"/>
      </top>
      <bottom style="hair">
        <color indexed="64"/>
      </bottom>
      <diagonal/>
    </border>
    <border>
      <left style="thin">
        <color indexed="64"/>
      </left>
      <right/>
      <top style="thin">
        <color indexed="64"/>
      </top>
      <bottom style="thin">
        <color indexed="64"/>
      </bottom>
      <diagonal/>
    </border>
    <border>
      <left style="medium">
        <color indexed="64"/>
      </left>
      <right style="hair">
        <color theme="0"/>
      </right>
      <top style="medium">
        <color indexed="64"/>
      </top>
      <bottom style="medium">
        <color indexed="64"/>
      </bottom>
      <diagonal/>
    </border>
    <border>
      <left style="hair">
        <color theme="0"/>
      </left>
      <right style="hair">
        <color theme="0"/>
      </right>
      <top style="medium">
        <color indexed="64"/>
      </top>
      <bottom style="medium">
        <color indexed="64"/>
      </bottom>
      <diagonal/>
    </border>
    <border>
      <left style="hair">
        <color theme="0"/>
      </left>
      <right style="medium">
        <color indexed="64"/>
      </right>
      <top style="medium">
        <color indexed="64"/>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medium">
        <color indexed="64"/>
      </top>
      <bottom style="medium">
        <color indexed="64"/>
      </bottom>
      <diagonal/>
    </border>
    <border>
      <left style="hair">
        <color rgb="FF000000"/>
      </left>
      <right/>
      <top style="medium">
        <color indexed="64"/>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style="hair">
        <color indexed="64"/>
      </bottom>
      <diagonal/>
    </border>
    <border>
      <left style="hair">
        <color indexed="64"/>
      </left>
      <right/>
      <top style="medium">
        <color indexed="64"/>
      </top>
      <bottom style="hair">
        <color rgb="FF000000"/>
      </bottom>
      <diagonal/>
    </border>
    <border>
      <left style="hair">
        <color indexed="64"/>
      </left>
      <right/>
      <top style="hair">
        <color rgb="FF000000"/>
      </top>
      <bottom style="hair">
        <color rgb="FF000000"/>
      </bottom>
      <diagonal/>
    </border>
    <border>
      <left style="hair">
        <color indexed="64"/>
      </left>
      <right/>
      <top style="hair">
        <color rgb="FF000000"/>
      </top>
      <bottom style="hair">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theme="0"/>
      </left>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style="medium">
        <color theme="0"/>
      </left>
      <right/>
      <top style="medium">
        <color theme="0"/>
      </top>
      <bottom/>
      <diagonal/>
    </border>
    <border>
      <left/>
      <right/>
      <top style="medium">
        <color auto="1"/>
      </top>
      <bottom/>
      <diagonal/>
    </border>
    <border>
      <left/>
      <right style="medium">
        <color auto="1"/>
      </right>
      <top style="medium">
        <color auto="1"/>
      </top>
      <bottom/>
      <diagonal/>
    </border>
    <border>
      <left style="medium">
        <color indexed="64"/>
      </left>
      <right/>
      <top style="medium">
        <color indexed="64"/>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indexed="64"/>
      </left>
      <right/>
      <top style="medium">
        <color indexed="64"/>
      </top>
      <bottom style="thin">
        <color indexed="64"/>
      </bottom>
      <diagonal/>
    </border>
    <border>
      <left/>
      <right style="thin">
        <color indexed="64"/>
      </right>
      <top style="double">
        <color indexed="64"/>
      </top>
      <bottom style="hair">
        <color indexed="64"/>
      </bottom>
      <diagonal/>
    </border>
    <border>
      <left/>
      <right/>
      <top/>
      <bottom style="medium">
        <color theme="0"/>
      </bottom>
      <diagonal/>
    </border>
    <border>
      <left/>
      <right style="medium">
        <color theme="0"/>
      </right>
      <top/>
      <bottom/>
      <diagonal/>
    </border>
    <border>
      <left/>
      <right style="medium">
        <color auto="1"/>
      </right>
      <top style="medium">
        <color theme="0"/>
      </top>
      <bottom/>
      <diagonal/>
    </border>
    <border>
      <left style="medium">
        <color theme="0"/>
      </left>
      <right/>
      <top/>
      <bottom/>
      <diagonal/>
    </border>
    <border>
      <left style="medium">
        <color auto="1"/>
      </left>
      <right/>
      <top style="medium">
        <color auto="1"/>
      </top>
      <bottom style="medium">
        <color theme="0"/>
      </bottom>
      <diagonal/>
    </border>
    <border>
      <left/>
      <right style="medium">
        <color theme="0"/>
      </right>
      <top style="medium">
        <color auto="1"/>
      </top>
      <bottom style="medium">
        <color theme="0"/>
      </bottom>
      <diagonal/>
    </border>
    <border>
      <left style="thick">
        <color theme="3" tint="-0.24994659260841701"/>
      </left>
      <right/>
      <top/>
      <bottom/>
      <diagonal/>
    </border>
    <border>
      <left/>
      <right/>
      <top/>
      <bottom style="hair">
        <color auto="1"/>
      </bottom>
      <diagonal/>
    </border>
    <border>
      <left style="medium">
        <color theme="1"/>
      </left>
      <right/>
      <top style="medium">
        <color theme="1"/>
      </top>
      <bottom style="medium">
        <color theme="0"/>
      </bottom>
      <diagonal/>
    </border>
    <border>
      <left/>
      <right/>
      <top style="medium">
        <color theme="1"/>
      </top>
      <bottom style="medium">
        <color theme="0"/>
      </bottom>
      <diagonal/>
    </border>
    <border>
      <left/>
      <right style="medium">
        <color theme="0"/>
      </right>
      <top style="medium">
        <color theme="1"/>
      </top>
      <bottom style="medium">
        <color theme="0"/>
      </bottom>
      <diagonal/>
    </border>
    <border>
      <left/>
      <right style="medium">
        <color theme="0"/>
      </right>
      <top style="medium">
        <color auto="1"/>
      </top>
      <bottom/>
      <diagonal/>
    </border>
    <border>
      <left style="medium">
        <color auto="1"/>
      </left>
      <right/>
      <top/>
      <bottom style="medium">
        <color theme="0"/>
      </bottom>
      <diagonal/>
    </border>
    <border>
      <left/>
      <right style="medium">
        <color theme="0"/>
      </right>
      <top/>
      <bottom style="medium">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double">
        <color indexed="64"/>
      </left>
      <right/>
      <top style="double">
        <color indexed="64"/>
      </top>
      <bottom/>
      <diagonal/>
    </border>
    <border>
      <left style="medium">
        <color theme="0"/>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medium">
        <color theme="0"/>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indexed="64"/>
      </left>
      <right/>
      <top style="hair">
        <color indexed="64"/>
      </top>
      <bottom/>
      <diagonal/>
    </border>
    <border>
      <left style="thin">
        <color indexed="64"/>
      </left>
      <right/>
      <top/>
      <bottom/>
      <diagonal/>
    </border>
    <border>
      <left style="medium">
        <color theme="0"/>
      </left>
      <right/>
      <top/>
      <bottom style="medium">
        <color theme="0"/>
      </bottom>
      <diagonal/>
    </border>
    <border>
      <left/>
      <right style="medium">
        <color indexed="64"/>
      </right>
      <top/>
      <bottom style="medium">
        <color theme="0"/>
      </bottom>
      <diagonal/>
    </border>
    <border>
      <left/>
      <right/>
      <top style="hair">
        <color auto="1"/>
      </top>
      <bottom style="hair">
        <color auto="1"/>
      </bottom>
      <diagonal/>
    </border>
    <border>
      <left style="hair">
        <color auto="1"/>
      </left>
      <right style="medium">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theme="0"/>
      </bottom>
      <diagonal/>
    </border>
    <border>
      <left/>
      <right style="medium">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hair">
        <color indexed="8"/>
      </left>
      <right style="hair">
        <color indexed="8"/>
      </right>
      <top style="hair">
        <color indexed="8"/>
      </top>
      <bottom/>
      <diagonal/>
    </border>
    <border>
      <left/>
      <right/>
      <top style="hair">
        <color auto="1"/>
      </top>
      <bottom style="hair">
        <color auto="1"/>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8"/>
      </left>
      <right style="hair">
        <color indexed="8"/>
      </right>
      <top style="hair">
        <color indexed="8"/>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auto="1"/>
      </top>
      <bottom style="hair">
        <color auto="1"/>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bottom style="hair">
        <color indexed="8"/>
      </bottom>
      <diagonal/>
    </border>
    <border>
      <left/>
      <right/>
      <top/>
      <bottom style="hair">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thick">
        <color indexed="64"/>
      </right>
      <top style="medium">
        <color rgb="FF000000"/>
      </top>
      <bottom style="medium">
        <color rgb="FF000000"/>
      </bottom>
      <diagonal/>
    </border>
    <border>
      <left/>
      <right style="thick">
        <color indexed="64"/>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CCCCCC"/>
      </left>
      <right style="medium">
        <color rgb="FF000000"/>
      </right>
      <top/>
      <bottom style="medium">
        <color rgb="FF000000"/>
      </bottom>
      <diagonal/>
    </border>
    <border>
      <left style="medium">
        <color rgb="FF000000"/>
      </left>
      <right style="medium">
        <color rgb="FF000000"/>
      </right>
      <top style="medium">
        <color rgb="FFCCCCCC"/>
      </top>
      <bottom/>
      <diagonal/>
    </border>
    <border>
      <left style="medium">
        <color rgb="FFCCCCCC"/>
      </left>
      <right style="medium">
        <color rgb="FF000000"/>
      </right>
      <top style="medium">
        <color rgb="FFCCCCCC"/>
      </top>
      <bottom/>
      <diagonal/>
    </border>
    <border>
      <left style="medium">
        <color rgb="FF000000"/>
      </left>
      <right style="thick">
        <color indexed="64"/>
      </right>
      <top style="medium">
        <color rgb="FF000000"/>
      </top>
      <bottom/>
      <diagonal/>
    </border>
    <border>
      <left style="medium">
        <color rgb="FF000000"/>
      </left>
      <right style="thick">
        <color indexed="64"/>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CCCCCC"/>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s>
  <cellStyleXfs count="5">
    <xf numFmtId="0" fontId="0" fillId="0" borderId="0"/>
    <xf numFmtId="164" fontId="10" fillId="0" borderId="0" applyFont="0" applyFill="0" applyBorder="0" applyAlignment="0" applyProtection="0"/>
    <xf numFmtId="165" fontId="10" fillId="0" borderId="0" applyFont="0" applyFill="0" applyBorder="0" applyAlignment="0" applyProtection="0"/>
    <xf numFmtId="0" fontId="76" fillId="0" borderId="0" applyNumberFormat="0" applyFill="0" applyBorder="0" applyAlignment="0" applyProtection="0">
      <alignment vertical="top"/>
      <protection locked="0"/>
    </xf>
    <xf numFmtId="164" fontId="10" fillId="0" borderId="0" applyFont="0" applyFill="0" applyBorder="0" applyAlignment="0" applyProtection="0"/>
  </cellStyleXfs>
  <cellXfs count="684">
    <xf numFmtId="0" fontId="0" fillId="0" borderId="0" xfId="0"/>
    <xf numFmtId="0" fontId="0" fillId="2" borderId="0" xfId="0" applyFill="1" applyProtection="1">
      <protection hidden="1"/>
    </xf>
    <xf numFmtId="0" fontId="0" fillId="0" borderId="0" xfId="0" applyProtection="1">
      <protection hidden="1"/>
    </xf>
    <xf numFmtId="0" fontId="0" fillId="0" borderId="0" xfId="0" applyFill="1" applyProtection="1">
      <protection hidden="1"/>
    </xf>
    <xf numFmtId="0" fontId="0" fillId="2" borderId="1" xfId="0" applyFill="1" applyBorder="1" applyAlignment="1" applyProtection="1">
      <alignment horizontal="center"/>
      <protection hidden="1"/>
    </xf>
    <xf numFmtId="0" fontId="5" fillId="0" borderId="0" xfId="0" applyFont="1" applyFill="1" applyProtection="1">
      <protection hidden="1"/>
    </xf>
    <xf numFmtId="0" fontId="3" fillId="0" borderId="0" xfId="0" applyFont="1" applyFill="1" applyProtection="1">
      <protection hidden="1"/>
    </xf>
    <xf numFmtId="0" fontId="1" fillId="2" borderId="0" xfId="0" applyFont="1" applyFill="1" applyProtection="1">
      <protection hidden="1"/>
    </xf>
    <xf numFmtId="0" fontId="3" fillId="0" borderId="0" xfId="0" applyFont="1" applyProtection="1">
      <protection hidden="1"/>
    </xf>
    <xf numFmtId="0" fontId="5" fillId="0" borderId="0" xfId="0" applyFont="1" applyProtection="1">
      <protection hidden="1"/>
    </xf>
    <xf numFmtId="0" fontId="5" fillId="4" borderId="0" xfId="0" applyFont="1" applyFill="1" applyProtection="1">
      <protection hidden="1"/>
    </xf>
    <xf numFmtId="0" fontId="5" fillId="2" borderId="0" xfId="0" applyFont="1" applyFill="1" applyProtection="1">
      <protection hidden="1"/>
    </xf>
    <xf numFmtId="0" fontId="3" fillId="2" borderId="0" xfId="0" applyFont="1" applyFill="1" applyProtection="1">
      <protection hidden="1"/>
    </xf>
    <xf numFmtId="0" fontId="5" fillId="2" borderId="1" xfId="0" applyFont="1" applyFill="1" applyBorder="1" applyAlignment="1" applyProtection="1">
      <alignment horizontal="center"/>
      <protection hidden="1"/>
    </xf>
    <xf numFmtId="0" fontId="6" fillId="2" borderId="0" xfId="0" applyFont="1" applyFill="1" applyAlignment="1" applyProtection="1">
      <alignment horizontal="center"/>
      <protection hidden="1"/>
    </xf>
    <xf numFmtId="0" fontId="13" fillId="2" borderId="0" xfId="0" applyFont="1" applyFill="1" applyAlignment="1" applyProtection="1">
      <protection hidden="1"/>
    </xf>
    <xf numFmtId="0" fontId="18" fillId="2" borderId="0" xfId="0" applyFont="1" applyFill="1"/>
    <xf numFmtId="0" fontId="18" fillId="2" borderId="0" xfId="0" applyFont="1" applyFill="1" applyBorder="1"/>
    <xf numFmtId="0" fontId="19" fillId="2" borderId="0" xfId="0" applyFont="1" applyFill="1" applyBorder="1" applyAlignment="1">
      <alignment wrapText="1"/>
    </xf>
    <xf numFmtId="0" fontId="13" fillId="2" borderId="0" xfId="0" applyFont="1" applyFill="1" applyBorder="1" applyAlignment="1" applyProtection="1">
      <protection hidden="1"/>
    </xf>
    <xf numFmtId="0" fontId="21" fillId="2" borderId="0" xfId="0" applyFont="1" applyFill="1" applyBorder="1" applyProtection="1">
      <protection hidden="1"/>
    </xf>
    <xf numFmtId="0" fontId="21" fillId="2" borderId="0" xfId="0" applyFont="1" applyFill="1" applyProtection="1">
      <protection hidden="1"/>
    </xf>
    <xf numFmtId="0" fontId="22" fillId="2" borderId="0" xfId="0" applyFont="1" applyFill="1" applyAlignment="1">
      <alignment horizontal="center" wrapText="1"/>
    </xf>
    <xf numFmtId="0" fontId="14" fillId="2" borderId="0" xfId="0" applyFont="1" applyFill="1" applyBorder="1" applyAlignment="1">
      <alignment vertical="center"/>
    </xf>
    <xf numFmtId="0" fontId="0" fillId="2" borderId="0" xfId="0" applyFont="1" applyFill="1" applyBorder="1" applyAlignment="1" applyProtection="1">
      <protection hidden="1"/>
    </xf>
    <xf numFmtId="0" fontId="1" fillId="2" borderId="0" xfId="0" applyFont="1" applyFill="1" applyBorder="1" applyAlignment="1" applyProtection="1">
      <alignment vertical="center"/>
      <protection hidden="1"/>
    </xf>
    <xf numFmtId="0" fontId="5" fillId="2" borderId="0" xfId="0" applyFont="1" applyFill="1" applyBorder="1" applyAlignment="1" applyProtection="1">
      <alignment horizontal="left" vertical="center"/>
      <protection hidden="1"/>
    </xf>
    <xf numFmtId="0" fontId="5" fillId="2" borderId="0" xfId="0" applyFont="1" applyFill="1" applyAlignment="1" applyProtection="1">
      <protection hidden="1"/>
    </xf>
    <xf numFmtId="0" fontId="0" fillId="2" borderId="0" xfId="0" applyFill="1"/>
    <xf numFmtId="0" fontId="3" fillId="2" borderId="0" xfId="0" applyFont="1" applyFill="1" applyBorder="1" applyAlignment="1" applyProtection="1">
      <protection hidden="1"/>
    </xf>
    <xf numFmtId="0" fontId="3" fillId="2" borderId="0" xfId="0" applyFont="1" applyFill="1" applyBorder="1" applyAlignment="1" applyProtection="1">
      <alignment horizontal="center"/>
      <protection hidden="1"/>
    </xf>
    <xf numFmtId="0" fontId="5" fillId="2" borderId="0" xfId="0" applyFont="1" applyFill="1" applyProtection="1">
      <protection locked="0"/>
    </xf>
    <xf numFmtId="0" fontId="2" fillId="2" borderId="0" xfId="0" applyFont="1" applyFill="1" applyBorder="1" applyAlignment="1" applyProtection="1">
      <alignment vertical="center"/>
      <protection hidden="1"/>
    </xf>
    <xf numFmtId="0" fontId="3" fillId="2" borderId="0" xfId="0" applyFont="1" applyFill="1" applyBorder="1" applyProtection="1">
      <protection hidden="1"/>
    </xf>
    <xf numFmtId="0" fontId="2" fillId="2" borderId="4" xfId="0" applyFont="1" applyFill="1" applyBorder="1" applyAlignment="1" applyProtection="1">
      <alignment horizontal="center" vertical="center"/>
      <protection hidden="1"/>
    </xf>
    <xf numFmtId="0" fontId="2" fillId="2" borderId="5" xfId="0" applyFont="1" applyFill="1" applyBorder="1" applyAlignment="1" applyProtection="1">
      <alignment horizontal="center" vertical="center"/>
      <protection hidden="1"/>
    </xf>
    <xf numFmtId="0" fontId="0" fillId="2" borderId="0" xfId="0" applyFill="1" applyBorder="1"/>
    <xf numFmtId="0" fontId="16" fillId="2" borderId="0" xfId="0" applyFont="1" applyFill="1" applyBorder="1" applyProtection="1">
      <protection hidden="1"/>
    </xf>
    <xf numFmtId="0" fontId="5" fillId="2" borderId="0" xfId="0" applyFont="1" applyFill="1" applyBorder="1" applyAlignment="1" applyProtection="1">
      <protection hidden="1"/>
    </xf>
    <xf numFmtId="0" fontId="5" fillId="2" borderId="0" xfId="0" applyFont="1" applyFill="1" applyBorder="1" applyProtection="1">
      <protection hidden="1"/>
    </xf>
    <xf numFmtId="20" fontId="0" fillId="2" borderId="0" xfId="0" applyNumberFormat="1" applyFill="1" applyBorder="1"/>
    <xf numFmtId="0" fontId="14" fillId="2" borderId="0" xfId="0" applyFont="1" applyFill="1" applyBorder="1" applyAlignment="1">
      <alignment horizontal="left" vertical="center"/>
    </xf>
    <xf numFmtId="0" fontId="25" fillId="2" borderId="0" xfId="0" applyFont="1" applyFill="1"/>
    <xf numFmtId="0" fontId="22" fillId="2" borderId="0" xfId="0" applyFont="1" applyFill="1" applyAlignment="1">
      <alignment wrapText="1"/>
    </xf>
    <xf numFmtId="0" fontId="25" fillId="2" borderId="0" xfId="0" applyFont="1" applyFill="1" applyProtection="1">
      <protection hidden="1"/>
    </xf>
    <xf numFmtId="0" fontId="25" fillId="2" borderId="0" xfId="0" applyFont="1" applyFill="1" applyBorder="1" applyAlignment="1" applyProtection="1">
      <alignment horizontal="center"/>
      <protection hidden="1"/>
    </xf>
    <xf numFmtId="0" fontId="29" fillId="0" borderId="0" xfId="0" applyFont="1" applyProtection="1">
      <protection hidden="1"/>
    </xf>
    <xf numFmtId="0" fontId="23" fillId="2" borderId="0" xfId="0" applyFont="1" applyFill="1" applyBorder="1" applyAlignment="1" applyProtection="1">
      <protection hidden="1"/>
    </xf>
    <xf numFmtId="0" fontId="23" fillId="2" borderId="0" xfId="0" applyFont="1" applyFill="1" applyBorder="1" applyAlignment="1" applyProtection="1">
      <alignment horizontal="left" indent="3"/>
      <protection hidden="1"/>
    </xf>
    <xf numFmtId="0" fontId="23" fillId="2" borderId="0" xfId="0" applyFont="1" applyFill="1" applyAlignment="1" applyProtection="1">
      <protection hidden="1"/>
    </xf>
    <xf numFmtId="0" fontId="25" fillId="2" borderId="0" xfId="0" applyFont="1" applyFill="1" applyAlignment="1" applyProtection="1">
      <alignment horizontal="left" indent="3"/>
      <protection hidden="1"/>
    </xf>
    <xf numFmtId="0" fontId="0" fillId="10" borderId="0" xfId="0" applyFill="1" applyProtection="1">
      <protection hidden="1"/>
    </xf>
    <xf numFmtId="0" fontId="5" fillId="10" borderId="0" xfId="0" applyFont="1" applyFill="1" applyProtection="1">
      <protection hidden="1"/>
    </xf>
    <xf numFmtId="0" fontId="30" fillId="0" borderId="0" xfId="0" applyNumberFormat="1" applyFont="1" applyFill="1" applyAlignment="1" applyProtection="1">
      <alignment horizontal="center"/>
      <protection hidden="1"/>
    </xf>
    <xf numFmtId="0" fontId="30" fillId="0" borderId="0" xfId="0" applyNumberFormat="1" applyFont="1" applyFill="1" applyBorder="1" applyAlignment="1" applyProtection="1">
      <alignment horizontal="center"/>
      <protection hidden="1"/>
    </xf>
    <xf numFmtId="0" fontId="30" fillId="0" borderId="0" xfId="0" applyNumberFormat="1" applyFont="1" applyFill="1" applyBorder="1" applyAlignment="1">
      <alignment horizontal="center"/>
    </xf>
    <xf numFmtId="0" fontId="30" fillId="0" borderId="0" xfId="0" applyNumberFormat="1" applyFont="1" applyFill="1" applyAlignment="1" applyProtection="1">
      <alignment horizontal="left"/>
      <protection hidden="1"/>
    </xf>
    <xf numFmtId="0" fontId="30" fillId="0" borderId="0" xfId="0" applyNumberFormat="1" applyFont="1" applyFill="1" applyBorder="1" applyAlignment="1" applyProtection="1">
      <alignment horizontal="left"/>
      <protection hidden="1"/>
    </xf>
    <xf numFmtId="0" fontId="30" fillId="0" borderId="0" xfId="0" applyNumberFormat="1" applyFont="1" applyFill="1" applyAlignment="1">
      <alignment horizontal="left" vertical="center" wrapText="1"/>
    </xf>
    <xf numFmtId="0" fontId="30" fillId="0" borderId="0" xfId="0" applyNumberFormat="1" applyFont="1" applyFill="1" applyAlignment="1">
      <alignment horizontal="left" vertical="center"/>
    </xf>
    <xf numFmtId="0" fontId="25" fillId="2" borderId="0" xfId="0" applyFont="1" applyFill="1" applyAlignment="1">
      <alignment horizontal="right"/>
    </xf>
    <xf numFmtId="0" fontId="38" fillId="2" borderId="17" xfId="0" applyFont="1" applyFill="1" applyBorder="1" applyAlignment="1" applyProtection="1">
      <alignment vertical="center"/>
      <protection hidden="1"/>
    </xf>
    <xf numFmtId="0" fontId="40" fillId="5" borderId="20" xfId="0" applyFont="1" applyFill="1" applyBorder="1" applyAlignment="1" applyProtection="1">
      <alignment horizontal="center" vertical="center"/>
      <protection hidden="1"/>
    </xf>
    <xf numFmtId="0" fontId="41" fillId="5" borderId="16" xfId="0" applyFont="1" applyFill="1" applyBorder="1" applyAlignment="1" applyProtection="1">
      <alignment vertical="center"/>
      <protection hidden="1"/>
    </xf>
    <xf numFmtId="0" fontId="11" fillId="8" borderId="15" xfId="0" applyFont="1" applyFill="1" applyBorder="1" applyAlignment="1" applyProtection="1">
      <alignment horizontal="left" vertical="center" indent="1"/>
      <protection locked="0"/>
    </xf>
    <xf numFmtId="0" fontId="11" fillId="11" borderId="32" xfId="0" applyFont="1" applyFill="1" applyBorder="1" applyAlignment="1" applyProtection="1">
      <alignment horizontal="left" vertical="center"/>
      <protection locked="0"/>
    </xf>
    <xf numFmtId="0" fontId="11" fillId="11" borderId="33" xfId="0" applyFont="1" applyFill="1" applyBorder="1" applyAlignment="1" applyProtection="1">
      <alignment horizontal="left" vertical="center"/>
      <protection locked="0"/>
    </xf>
    <xf numFmtId="0" fontId="11" fillId="11" borderId="34" xfId="0" applyFont="1" applyFill="1" applyBorder="1" applyAlignment="1" applyProtection="1">
      <alignment horizontal="left" vertical="center"/>
      <protection locked="0"/>
    </xf>
    <xf numFmtId="0" fontId="11" fillId="11" borderId="35" xfId="0" applyFont="1" applyFill="1" applyBorder="1" applyAlignment="1" applyProtection="1">
      <alignment horizontal="left" vertical="center"/>
      <protection locked="0"/>
    </xf>
    <xf numFmtId="0" fontId="11" fillId="11" borderId="36" xfId="0" applyFont="1" applyFill="1" applyBorder="1" applyAlignment="1" applyProtection="1">
      <alignment horizontal="left" vertical="center"/>
      <protection locked="0"/>
    </xf>
    <xf numFmtId="0" fontId="11" fillId="11" borderId="37" xfId="0" applyFont="1" applyFill="1" applyBorder="1" applyAlignment="1" applyProtection="1">
      <alignment horizontal="left" vertical="center"/>
      <protection locked="0"/>
    </xf>
    <xf numFmtId="0" fontId="0" fillId="2" borderId="0" xfId="0" applyNumberFormat="1" applyFont="1" applyFill="1" applyBorder="1" applyAlignment="1" applyProtection="1">
      <alignment horizontal="right"/>
      <protection hidden="1"/>
    </xf>
    <xf numFmtId="0" fontId="6" fillId="2" borderId="0" xfId="0" applyNumberFormat="1" applyFont="1" applyFill="1" applyBorder="1" applyAlignment="1" applyProtection="1">
      <alignment horizontal="right"/>
      <protection hidden="1"/>
    </xf>
    <xf numFmtId="0" fontId="2" fillId="2" borderId="38" xfId="0" applyFont="1" applyFill="1" applyBorder="1" applyAlignment="1" applyProtection="1">
      <alignment horizontal="center" vertical="center"/>
      <protection hidden="1"/>
    </xf>
    <xf numFmtId="0" fontId="0" fillId="0" borderId="38" xfId="0" applyBorder="1"/>
    <xf numFmtId="0" fontId="0" fillId="0" borderId="4" xfId="0" applyBorder="1"/>
    <xf numFmtId="0" fontId="0" fillId="0" borderId="5" xfId="0" applyBorder="1"/>
    <xf numFmtId="0" fontId="0" fillId="0" borderId="38" xfId="0" applyBorder="1" applyAlignment="1">
      <alignment horizontal="left" indent="1"/>
    </xf>
    <xf numFmtId="0" fontId="0" fillId="0" borderId="4" xfId="0" applyBorder="1" applyAlignment="1">
      <alignment horizontal="left" indent="1"/>
    </xf>
    <xf numFmtId="0" fontId="0" fillId="0" borderId="5" xfId="0" applyBorder="1" applyAlignment="1">
      <alignment horizontal="left" indent="1"/>
    </xf>
    <xf numFmtId="0" fontId="0" fillId="2" borderId="0" xfId="0" applyNumberFormat="1" applyFont="1" applyFill="1" applyBorder="1" applyAlignment="1">
      <alignment horizontal="right"/>
    </xf>
    <xf numFmtId="0" fontId="44" fillId="2" borderId="0" xfId="0" applyNumberFormat="1" applyFont="1" applyFill="1" applyBorder="1" applyAlignment="1">
      <alignment horizontal="right" wrapText="1"/>
    </xf>
    <xf numFmtId="0" fontId="43" fillId="2" borderId="0" xfId="0" applyNumberFormat="1" applyFont="1" applyFill="1" applyBorder="1" applyAlignment="1">
      <alignment horizontal="right" vertical="center"/>
    </xf>
    <xf numFmtId="0" fontId="22" fillId="2" borderId="0" xfId="0" applyFont="1" applyFill="1" applyBorder="1" applyAlignment="1">
      <alignment horizontal="center" wrapText="1"/>
    </xf>
    <xf numFmtId="0" fontId="15" fillId="2" borderId="0" xfId="0" applyFont="1" applyFill="1" applyBorder="1" applyAlignment="1" applyProtection="1">
      <alignment horizontal="left"/>
      <protection hidden="1"/>
    </xf>
    <xf numFmtId="0" fontId="5" fillId="2" borderId="0" xfId="0" applyFont="1" applyFill="1" applyBorder="1" applyAlignment="1" applyProtection="1">
      <alignment vertical="center"/>
      <protection hidden="1"/>
    </xf>
    <xf numFmtId="20" fontId="5" fillId="2" borderId="0" xfId="0" applyNumberFormat="1" applyFont="1" applyFill="1" applyBorder="1"/>
    <xf numFmtId="0" fontId="45" fillId="2" borderId="0" xfId="0" applyFont="1" applyFill="1" applyBorder="1" applyAlignment="1">
      <alignment horizontal="center" wrapText="1"/>
    </xf>
    <xf numFmtId="0" fontId="46" fillId="2" borderId="0" xfId="0" applyFont="1" applyFill="1" applyBorder="1" applyAlignment="1">
      <alignment horizontal="left" vertical="center"/>
    </xf>
    <xf numFmtId="0" fontId="47" fillId="2" borderId="0" xfId="0" applyFont="1" applyFill="1" applyBorder="1" applyAlignment="1" applyProtection="1">
      <alignment horizontal="left"/>
      <protection hidden="1"/>
    </xf>
    <xf numFmtId="0" fontId="49" fillId="2" borderId="0" xfId="0" applyFont="1" applyFill="1" applyBorder="1" applyAlignment="1" applyProtection="1">
      <alignment horizontal="center"/>
      <protection hidden="1"/>
    </xf>
    <xf numFmtId="0" fontId="5" fillId="2" borderId="0" xfId="0" applyFont="1" applyFill="1" applyBorder="1" applyProtection="1">
      <protection locked="0"/>
    </xf>
    <xf numFmtId="0" fontId="0" fillId="2" borderId="39" xfId="0" applyNumberFormat="1" applyFont="1" applyFill="1" applyBorder="1" applyAlignment="1">
      <alignment horizontal="right"/>
    </xf>
    <xf numFmtId="20" fontId="5" fillId="2" borderId="23" xfId="0" applyNumberFormat="1" applyFont="1" applyFill="1" applyBorder="1"/>
    <xf numFmtId="20" fontId="0" fillId="2" borderId="23" xfId="0" applyNumberFormat="1" applyFill="1" applyBorder="1"/>
    <xf numFmtId="0" fontId="0" fillId="2" borderId="23" xfId="0" applyFont="1" applyFill="1" applyBorder="1" applyAlignment="1" applyProtection="1">
      <protection hidden="1"/>
    </xf>
    <xf numFmtId="0" fontId="0" fillId="2" borderId="23" xfId="0" applyFill="1" applyBorder="1"/>
    <xf numFmtId="0" fontId="3" fillId="2" borderId="23" xfId="0" applyFont="1" applyFill="1" applyBorder="1" applyAlignment="1" applyProtection="1">
      <protection hidden="1"/>
    </xf>
    <xf numFmtId="0" fontId="5" fillId="2" borderId="23" xfId="0" applyFont="1" applyFill="1" applyBorder="1" applyProtection="1">
      <protection hidden="1"/>
    </xf>
    <xf numFmtId="0" fontId="5" fillId="2" borderId="23" xfId="0" applyFont="1" applyFill="1" applyBorder="1" applyAlignment="1" applyProtection="1">
      <protection hidden="1"/>
    </xf>
    <xf numFmtId="0" fontId="40" fillId="5" borderId="31" xfId="0" applyFont="1" applyFill="1" applyBorder="1" applyAlignment="1" applyProtection="1">
      <alignment horizontal="center" vertical="center"/>
      <protection hidden="1"/>
    </xf>
    <xf numFmtId="0" fontId="5" fillId="0" borderId="22" xfId="0" applyFont="1" applyBorder="1" applyProtection="1">
      <protection hidden="1"/>
    </xf>
    <xf numFmtId="0" fontId="0" fillId="0" borderId="22" xfId="0" applyBorder="1" applyProtection="1">
      <protection hidden="1"/>
    </xf>
    <xf numFmtId="0" fontId="0" fillId="0" borderId="40" xfId="0" applyBorder="1" applyProtection="1">
      <protection hidden="1"/>
    </xf>
    <xf numFmtId="0" fontId="40" fillId="5" borderId="45" xfId="0" applyFont="1" applyFill="1" applyBorder="1" applyAlignment="1" applyProtection="1">
      <alignment horizontal="center" vertical="center"/>
      <protection hidden="1"/>
    </xf>
    <xf numFmtId="0" fontId="40" fillId="5" borderId="45" xfId="0" applyFont="1" applyFill="1" applyBorder="1" applyAlignment="1" applyProtection="1">
      <alignment vertical="center"/>
      <protection hidden="1"/>
    </xf>
    <xf numFmtId="0" fontId="41" fillId="5" borderId="46" xfId="0" applyFont="1" applyFill="1" applyBorder="1" applyAlignment="1" applyProtection="1">
      <alignment horizontal="center" vertical="center"/>
      <protection hidden="1"/>
    </xf>
    <xf numFmtId="0" fontId="0" fillId="2" borderId="22" xfId="0" applyFill="1" applyBorder="1" applyAlignment="1" applyProtection="1">
      <protection locked="0"/>
    </xf>
    <xf numFmtId="0" fontId="0" fillId="2" borderId="40" xfId="0" applyFill="1" applyBorder="1" applyAlignment="1" applyProtection="1">
      <protection locked="0"/>
    </xf>
    <xf numFmtId="0" fontId="27" fillId="2" borderId="0" xfId="0" applyFont="1" applyFill="1" applyBorder="1" applyAlignment="1" applyProtection="1">
      <protection hidden="1"/>
    </xf>
    <xf numFmtId="14" fontId="2" fillId="2" borderId="0" xfId="0" applyNumberFormat="1" applyFont="1" applyFill="1" applyBorder="1" applyAlignment="1" applyProtection="1">
      <alignment vertical="center"/>
      <protection hidden="1"/>
    </xf>
    <xf numFmtId="0" fontId="22" fillId="2" borderId="0" xfId="0" applyFont="1" applyFill="1" applyBorder="1" applyAlignment="1">
      <alignment wrapText="1"/>
    </xf>
    <xf numFmtId="0" fontId="2" fillId="2" borderId="0" xfId="0" applyFont="1" applyFill="1" applyBorder="1" applyAlignment="1" applyProtection="1">
      <protection hidden="1"/>
    </xf>
    <xf numFmtId="0" fontId="1" fillId="13" borderId="0" xfId="0" applyFont="1" applyFill="1" applyBorder="1" applyAlignment="1" applyProtection="1">
      <protection hidden="1"/>
    </xf>
    <xf numFmtId="0" fontId="1" fillId="13" borderId="0" xfId="0" applyFont="1" applyFill="1" applyBorder="1" applyAlignment="1" applyProtection="1">
      <alignment horizontal="center"/>
      <protection hidden="1"/>
    </xf>
    <xf numFmtId="0" fontId="1" fillId="13" borderId="0" xfId="0" applyFont="1" applyFill="1" applyProtection="1">
      <protection hidden="1"/>
    </xf>
    <xf numFmtId="14" fontId="1" fillId="13" borderId="0" xfId="0" applyNumberFormat="1" applyFont="1" applyFill="1" applyProtection="1">
      <protection hidden="1"/>
    </xf>
    <xf numFmtId="0" fontId="1" fillId="14" borderId="42" xfId="0" applyFont="1" applyFill="1" applyBorder="1" applyAlignment="1" applyProtection="1">
      <protection hidden="1"/>
    </xf>
    <xf numFmtId="0" fontId="54" fillId="2" borderId="0" xfId="0" applyFont="1" applyFill="1" applyBorder="1" applyAlignment="1" applyProtection="1">
      <alignment wrapText="1"/>
      <protection hidden="1"/>
    </xf>
    <xf numFmtId="0" fontId="1" fillId="13" borderId="0" xfId="0" applyFont="1" applyFill="1" applyAlignment="1" applyProtection="1">
      <alignment horizontal="center"/>
      <protection hidden="1"/>
    </xf>
    <xf numFmtId="0" fontId="1" fillId="14" borderId="0" xfId="0" applyFont="1" applyFill="1" applyBorder="1" applyAlignment="1" applyProtection="1">
      <protection hidden="1"/>
    </xf>
    <xf numFmtId="0" fontId="57" fillId="14" borderId="0" xfId="0" applyFont="1" applyFill="1" applyBorder="1" applyAlignment="1" applyProtection="1">
      <alignment vertical="center"/>
      <protection hidden="1"/>
    </xf>
    <xf numFmtId="0" fontId="1" fillId="14" borderId="2" xfId="0" applyFont="1" applyFill="1" applyBorder="1" applyAlignment="1" applyProtection="1">
      <protection hidden="1"/>
    </xf>
    <xf numFmtId="0" fontId="1" fillId="13" borderId="0" xfId="0" quotePrefix="1" applyNumberFormat="1" applyFont="1" applyFill="1" applyBorder="1" applyAlignment="1" applyProtection="1">
      <alignment horizontal="center"/>
      <protection locked="0"/>
    </xf>
    <xf numFmtId="0" fontId="1" fillId="13" borderId="0" xfId="0" quotePrefix="1" applyNumberFormat="1" applyFont="1" applyFill="1" applyBorder="1" applyAlignment="1" applyProtection="1">
      <alignment horizontal="center"/>
      <protection hidden="1"/>
    </xf>
    <xf numFmtId="0" fontId="1" fillId="14" borderId="57" xfId="0" applyFont="1" applyFill="1" applyBorder="1" applyAlignment="1" applyProtection="1">
      <protection hidden="1"/>
    </xf>
    <xf numFmtId="0" fontId="0" fillId="2" borderId="0" xfId="0" applyFill="1" applyAlignment="1" applyProtection="1">
      <protection hidden="1"/>
    </xf>
    <xf numFmtId="0" fontId="6" fillId="2" borderId="0" xfId="0" applyFont="1" applyFill="1" applyBorder="1" applyAlignment="1" applyProtection="1">
      <alignment vertical="top"/>
      <protection hidden="1"/>
    </xf>
    <xf numFmtId="0" fontId="60" fillId="2" borderId="0" xfId="0" applyFont="1" applyFill="1" applyBorder="1" applyAlignment="1" applyProtection="1">
      <protection hidden="1"/>
    </xf>
    <xf numFmtId="0" fontId="56" fillId="14" borderId="0" xfId="0" applyFont="1" applyFill="1" applyBorder="1" applyAlignment="1" applyProtection="1">
      <protection hidden="1"/>
    </xf>
    <xf numFmtId="0" fontId="61" fillId="2" borderId="0" xfId="0" applyFont="1" applyFill="1" applyBorder="1" applyAlignment="1" applyProtection="1">
      <protection hidden="1"/>
    </xf>
    <xf numFmtId="0" fontId="0" fillId="2" borderId="0" xfId="0" applyFill="1" applyBorder="1" applyProtection="1">
      <protection hidden="1"/>
    </xf>
    <xf numFmtId="0" fontId="62" fillId="14" borderId="57" xfId="0" applyFont="1" applyFill="1" applyBorder="1" applyAlignment="1" applyProtection="1">
      <protection hidden="1"/>
    </xf>
    <xf numFmtId="0" fontId="8" fillId="2" borderId="0" xfId="0" applyFont="1" applyFill="1" applyBorder="1" applyAlignment="1" applyProtection="1">
      <protection hidden="1"/>
    </xf>
    <xf numFmtId="0" fontId="64" fillId="2" borderId="0" xfId="0" applyFont="1" applyFill="1" applyBorder="1" applyAlignment="1" applyProtection="1">
      <protection hidden="1"/>
    </xf>
    <xf numFmtId="0" fontId="5" fillId="14" borderId="57" xfId="0" applyFont="1" applyFill="1" applyBorder="1" applyAlignment="1" applyProtection="1">
      <protection hidden="1"/>
    </xf>
    <xf numFmtId="0" fontId="8" fillId="2" borderId="0" xfId="0" applyFont="1" applyFill="1" applyAlignment="1" applyProtection="1">
      <protection hidden="1"/>
    </xf>
    <xf numFmtId="0" fontId="65" fillId="2" borderId="0" xfId="0" applyFont="1" applyFill="1" applyAlignment="1" applyProtection="1">
      <protection hidden="1"/>
    </xf>
    <xf numFmtId="0" fontId="63" fillId="2" borderId="0" xfId="0" applyFont="1" applyFill="1" applyBorder="1" applyAlignment="1" applyProtection="1">
      <protection hidden="1"/>
    </xf>
    <xf numFmtId="0" fontId="8" fillId="2" borderId="0" xfId="0" applyFont="1" applyFill="1" applyBorder="1" applyAlignment="1" applyProtection="1">
      <alignment vertical="center"/>
      <protection hidden="1"/>
    </xf>
    <xf numFmtId="0" fontId="67" fillId="2" borderId="0" xfId="0" applyFont="1" applyFill="1" applyBorder="1" applyAlignment="1" applyProtection="1">
      <alignment vertical="center"/>
      <protection hidden="1"/>
    </xf>
    <xf numFmtId="0" fontId="1" fillId="13" borderId="0" xfId="0" applyFont="1" applyFill="1" applyBorder="1" applyAlignment="1" applyProtection="1">
      <alignment horizontal="center"/>
      <protection locked="0"/>
    </xf>
    <xf numFmtId="0" fontId="0" fillId="17" borderId="0" xfId="0" applyFill="1"/>
    <xf numFmtId="0" fontId="0" fillId="17" borderId="0" xfId="0" applyFill="1" applyBorder="1"/>
    <xf numFmtId="0" fontId="69" fillId="2" borderId="0" xfId="0" applyFont="1" applyFill="1" applyBorder="1" applyAlignment="1" applyProtection="1">
      <protection hidden="1"/>
    </xf>
    <xf numFmtId="0" fontId="5" fillId="14" borderId="0" xfId="0" applyFont="1" applyFill="1" applyBorder="1" applyAlignment="1" applyProtection="1">
      <alignment vertical="center"/>
      <protection hidden="1"/>
    </xf>
    <xf numFmtId="0" fontId="0" fillId="17" borderId="0" xfId="0" applyFont="1" applyFill="1" applyBorder="1"/>
    <xf numFmtId="0" fontId="0" fillId="17" borderId="0" xfId="0" applyFill="1" applyBorder="1" applyProtection="1">
      <protection hidden="1"/>
    </xf>
    <xf numFmtId="0" fontId="67" fillId="2" borderId="0" xfId="0" applyFont="1" applyFill="1" applyBorder="1" applyAlignment="1" applyProtection="1">
      <alignment vertical="center" wrapText="1"/>
      <protection hidden="1"/>
    </xf>
    <xf numFmtId="0" fontId="70" fillId="17" borderId="57" xfId="0" applyFont="1" applyFill="1" applyBorder="1" applyAlignment="1" applyProtection="1">
      <alignment vertical="top"/>
      <protection hidden="1"/>
    </xf>
    <xf numFmtId="164" fontId="66" fillId="2" borderId="0" xfId="1" applyFont="1" applyFill="1" applyBorder="1" applyAlignment="1" applyProtection="1">
      <alignment vertical="top" wrapText="1"/>
      <protection hidden="1"/>
    </xf>
    <xf numFmtId="0" fontId="73" fillId="2" borderId="0" xfId="0" applyFont="1" applyFill="1" applyAlignment="1" applyProtection="1">
      <protection hidden="1"/>
    </xf>
    <xf numFmtId="0" fontId="70" fillId="17" borderId="0" xfId="0" applyFont="1" applyFill="1" applyBorder="1" applyAlignment="1" applyProtection="1">
      <alignment vertical="top"/>
      <protection hidden="1"/>
    </xf>
    <xf numFmtId="0" fontId="0" fillId="17" borderId="0" xfId="0" applyFill="1" applyProtection="1">
      <protection hidden="1"/>
    </xf>
    <xf numFmtId="0" fontId="71" fillId="17" borderId="0" xfId="0" applyFont="1" applyFill="1" applyProtection="1">
      <protection hidden="1"/>
    </xf>
    <xf numFmtId="0" fontId="66" fillId="2" borderId="0" xfId="0" applyFont="1" applyFill="1" applyBorder="1" applyAlignment="1" applyProtection="1">
      <alignment vertical="center"/>
      <protection hidden="1"/>
    </xf>
    <xf numFmtId="0" fontId="0" fillId="2" borderId="0" xfId="0" applyFill="1" applyAlignment="1" applyProtection="1">
      <alignment vertical="top"/>
      <protection hidden="1"/>
    </xf>
    <xf numFmtId="0" fontId="5" fillId="14" borderId="60" xfId="0" applyFont="1" applyFill="1" applyBorder="1" applyAlignment="1" applyProtection="1">
      <alignment horizontal="right" indent="1"/>
      <protection hidden="1"/>
    </xf>
    <xf numFmtId="0" fontId="1" fillId="17" borderId="0" xfId="0" applyFont="1" applyFill="1" applyBorder="1" applyAlignment="1" applyProtection="1">
      <protection hidden="1"/>
    </xf>
    <xf numFmtId="0" fontId="8" fillId="2" borderId="0" xfId="0" applyFont="1" applyFill="1" applyAlignment="1" applyProtection="1">
      <alignment vertical="center"/>
      <protection hidden="1"/>
    </xf>
    <xf numFmtId="0" fontId="5" fillId="14" borderId="0" xfId="0" applyFont="1" applyFill="1" applyBorder="1" applyAlignment="1" applyProtection="1">
      <protection hidden="1"/>
    </xf>
    <xf numFmtId="0" fontId="8" fillId="2" borderId="0" xfId="0" applyFont="1" applyFill="1" applyBorder="1" applyAlignment="1" applyProtection="1">
      <alignment horizontal="right" vertical="center"/>
      <protection hidden="1"/>
    </xf>
    <xf numFmtId="0" fontId="0" fillId="13" borderId="0" xfId="0" applyFill="1" applyBorder="1" applyProtection="1">
      <protection hidden="1"/>
    </xf>
    <xf numFmtId="0" fontId="0" fillId="13" borderId="0" xfId="0" applyFill="1" applyAlignment="1" applyProtection="1">
      <protection hidden="1"/>
    </xf>
    <xf numFmtId="0" fontId="61" fillId="2" borderId="0" xfId="0" applyFont="1" applyFill="1" applyAlignment="1" applyProtection="1">
      <protection hidden="1"/>
    </xf>
    <xf numFmtId="0" fontId="2" fillId="2" borderId="0" xfId="0" applyFont="1" applyFill="1" applyBorder="1" applyProtection="1">
      <protection hidden="1"/>
    </xf>
    <xf numFmtId="0" fontId="8" fillId="2" borderId="0" xfId="0" applyFont="1" applyFill="1" applyAlignment="1" applyProtection="1">
      <alignment horizontal="right"/>
      <protection hidden="1"/>
    </xf>
    <xf numFmtId="0" fontId="61" fillId="2" borderId="0" xfId="0" applyFont="1" applyFill="1" applyBorder="1" applyAlignment="1" applyProtection="1">
      <alignment vertical="center"/>
      <protection hidden="1"/>
    </xf>
    <xf numFmtId="0" fontId="62" fillId="13" borderId="0" xfId="0" applyFont="1" applyFill="1" applyBorder="1" applyAlignment="1" applyProtection="1">
      <protection hidden="1"/>
    </xf>
    <xf numFmtId="0" fontId="1" fillId="13" borderId="0" xfId="0" applyFont="1" applyFill="1" applyAlignment="1" applyProtection="1">
      <protection hidden="1"/>
    </xf>
    <xf numFmtId="0" fontId="0" fillId="13" borderId="0" xfId="0" applyFill="1" applyProtection="1">
      <protection hidden="1"/>
    </xf>
    <xf numFmtId="0" fontId="73" fillId="13" borderId="0" xfId="0" applyFont="1" applyFill="1" applyAlignment="1" applyProtection="1">
      <alignment wrapText="1"/>
      <protection hidden="1"/>
    </xf>
    <xf numFmtId="0" fontId="56" fillId="14" borderId="0" xfId="0" applyFont="1" applyFill="1" applyBorder="1" applyAlignment="1" applyProtection="1">
      <alignment vertical="center"/>
      <protection hidden="1"/>
    </xf>
    <xf numFmtId="0" fontId="59" fillId="14" borderId="0" xfId="0" applyFont="1" applyFill="1" applyBorder="1" applyAlignment="1" applyProtection="1">
      <protection hidden="1"/>
    </xf>
    <xf numFmtId="14" fontId="72" fillId="2" borderId="61" xfId="0" applyNumberFormat="1" applyFont="1" applyFill="1" applyBorder="1" applyAlignment="1" applyProtection="1">
      <alignment vertical="center"/>
      <protection hidden="1"/>
    </xf>
    <xf numFmtId="0" fontId="56" fillId="14" borderId="0" xfId="0" applyFont="1" applyFill="1" applyBorder="1" applyAlignment="1" applyProtection="1">
      <alignment vertical="center"/>
      <protection locked="0"/>
    </xf>
    <xf numFmtId="0" fontId="56" fillId="17" borderId="0" xfId="0" applyFont="1" applyFill="1" applyBorder="1" applyAlignment="1" applyProtection="1">
      <alignment vertical="center"/>
      <protection locked="0"/>
    </xf>
    <xf numFmtId="0" fontId="56" fillId="17" borderId="0" xfId="0" applyFont="1" applyFill="1" applyBorder="1" applyAlignment="1" applyProtection="1">
      <alignment vertical="center"/>
      <protection hidden="1"/>
    </xf>
    <xf numFmtId="0" fontId="2" fillId="2" borderId="0" xfId="0" applyFont="1" applyFill="1" applyProtection="1">
      <protection hidden="1"/>
    </xf>
    <xf numFmtId="0" fontId="77" fillId="2" borderId="0" xfId="0" applyFont="1" applyFill="1" applyAlignment="1" applyProtection="1">
      <alignment vertical="top" wrapText="1"/>
      <protection hidden="1"/>
    </xf>
    <xf numFmtId="0" fontId="0" fillId="13" borderId="0" xfId="0" applyFill="1" applyBorder="1" applyAlignment="1" applyProtection="1">
      <protection hidden="1"/>
    </xf>
    <xf numFmtId="0" fontId="0" fillId="13" borderId="55" xfId="0" applyFill="1" applyBorder="1" applyAlignment="1" applyProtection="1">
      <protection hidden="1"/>
    </xf>
    <xf numFmtId="0" fontId="80" fillId="14" borderId="0" xfId="0" applyFont="1" applyFill="1" applyBorder="1" applyAlignment="1" applyProtection="1">
      <alignment vertical="center"/>
      <protection hidden="1"/>
    </xf>
    <xf numFmtId="0" fontId="80" fillId="14" borderId="0" xfId="0" applyFont="1" applyFill="1" applyBorder="1" applyAlignment="1" applyProtection="1">
      <alignment vertical="center"/>
      <protection locked="0"/>
    </xf>
    <xf numFmtId="0" fontId="1" fillId="14" borderId="0" xfId="0" applyFont="1" applyFill="1" applyBorder="1" applyAlignment="1" applyProtection="1">
      <protection locked="0"/>
    </xf>
    <xf numFmtId="0" fontId="55" fillId="6" borderId="72" xfId="0" applyFont="1" applyFill="1" applyBorder="1" applyAlignment="1" applyProtection="1">
      <alignment vertical="center"/>
      <protection hidden="1"/>
    </xf>
    <xf numFmtId="0" fontId="1" fillId="6" borderId="73" xfId="0" applyFont="1" applyFill="1" applyBorder="1" applyAlignment="1" applyProtection="1">
      <protection locked="0"/>
    </xf>
    <xf numFmtId="0" fontId="55" fillId="2" borderId="76" xfId="0" applyFont="1" applyFill="1" applyBorder="1" applyAlignment="1" applyProtection="1">
      <alignment vertical="center"/>
      <protection hidden="1"/>
    </xf>
    <xf numFmtId="0" fontId="1" fillId="2" borderId="77" xfId="0" applyFont="1" applyFill="1" applyBorder="1" applyAlignment="1" applyProtection="1">
      <protection locked="0"/>
    </xf>
    <xf numFmtId="0" fontId="80" fillId="15" borderId="71" xfId="0" applyFont="1" applyFill="1" applyBorder="1" applyAlignment="1" applyProtection="1">
      <alignment vertical="center"/>
      <protection locked="0"/>
    </xf>
    <xf numFmtId="0" fontId="80" fillId="15" borderId="75" xfId="0" applyFont="1" applyFill="1" applyBorder="1" applyAlignment="1" applyProtection="1">
      <alignment vertical="center"/>
      <protection locked="0"/>
    </xf>
    <xf numFmtId="0" fontId="56" fillId="15" borderId="73" xfId="0" applyFont="1" applyFill="1" applyBorder="1" applyAlignment="1" applyProtection="1">
      <alignment vertical="center"/>
      <protection hidden="1"/>
    </xf>
    <xf numFmtId="0" fontId="56" fillId="15" borderId="74" xfId="0" applyFont="1" applyFill="1" applyBorder="1" applyAlignment="1" applyProtection="1">
      <alignment vertical="center"/>
      <protection hidden="1"/>
    </xf>
    <xf numFmtId="0" fontId="56" fillId="15" borderId="77" xfId="0" applyFont="1" applyFill="1" applyBorder="1" applyAlignment="1" applyProtection="1">
      <alignment vertical="center"/>
      <protection hidden="1"/>
    </xf>
    <xf numFmtId="0" fontId="56" fillId="15" borderId="78" xfId="0" applyFont="1" applyFill="1" applyBorder="1" applyAlignment="1" applyProtection="1">
      <alignment vertical="center"/>
      <protection hidden="1"/>
    </xf>
    <xf numFmtId="0" fontId="0" fillId="2" borderId="0" xfId="0" applyFill="1" applyBorder="1" applyAlignment="1" applyProtection="1">
      <alignment vertical="top"/>
      <protection hidden="1"/>
    </xf>
    <xf numFmtId="0" fontId="86" fillId="19" borderId="79" xfId="0" applyFont="1" applyFill="1" applyBorder="1" applyProtection="1">
      <protection hidden="1"/>
    </xf>
    <xf numFmtId="0" fontId="86" fillId="19" borderId="80" xfId="0" applyFont="1" applyFill="1" applyBorder="1" applyAlignment="1" applyProtection="1">
      <protection hidden="1"/>
    </xf>
    <xf numFmtId="0" fontId="74" fillId="19" borderId="80" xfId="0" applyFont="1" applyFill="1" applyBorder="1" applyAlignment="1" applyProtection="1">
      <protection hidden="1"/>
    </xf>
    <xf numFmtId="0" fontId="74" fillId="19" borderId="81" xfId="0" applyFont="1" applyFill="1" applyBorder="1" applyAlignment="1" applyProtection="1">
      <protection hidden="1"/>
    </xf>
    <xf numFmtId="0" fontId="87" fillId="19" borderId="82" xfId="0" applyFont="1" applyFill="1" applyBorder="1" applyProtection="1">
      <protection hidden="1"/>
    </xf>
    <xf numFmtId="0" fontId="87" fillId="19" borderId="0" xfId="0" applyFont="1" applyFill="1" applyBorder="1" applyAlignment="1" applyProtection="1">
      <protection hidden="1"/>
    </xf>
    <xf numFmtId="0" fontId="71" fillId="19" borderId="0" xfId="0" applyFont="1" applyFill="1" applyBorder="1" applyAlignment="1" applyProtection="1">
      <protection hidden="1"/>
    </xf>
    <xf numFmtId="0" fontId="71" fillId="19" borderId="83" xfId="0" applyFont="1" applyFill="1" applyBorder="1" applyAlignment="1" applyProtection="1">
      <protection hidden="1"/>
    </xf>
    <xf numFmtId="0" fontId="87" fillId="19" borderId="82" xfId="0" applyFont="1" applyFill="1" applyBorder="1" applyAlignment="1" applyProtection="1">
      <protection hidden="1"/>
    </xf>
    <xf numFmtId="0" fontId="87" fillId="19" borderId="85" xfId="0" applyFont="1" applyFill="1" applyBorder="1" applyAlignment="1" applyProtection="1">
      <protection hidden="1"/>
    </xf>
    <xf numFmtId="0" fontId="71" fillId="19" borderId="85" xfId="0" applyFont="1" applyFill="1" applyBorder="1" applyAlignment="1" applyProtection="1">
      <protection hidden="1"/>
    </xf>
    <xf numFmtId="0" fontId="71" fillId="19" borderId="86" xfId="0" applyFont="1" applyFill="1" applyBorder="1" applyAlignment="1" applyProtection="1">
      <protection hidden="1"/>
    </xf>
    <xf numFmtId="0" fontId="11" fillId="8" borderId="48" xfId="0" applyFont="1" applyFill="1" applyBorder="1" applyAlignment="1" applyProtection="1">
      <alignment vertical="center"/>
      <protection locked="0"/>
    </xf>
    <xf numFmtId="0" fontId="11" fillId="8" borderId="48" xfId="0" applyFont="1" applyFill="1" applyBorder="1" applyAlignment="1" applyProtection="1">
      <alignment horizontal="left" vertical="center" indent="1"/>
      <protection locked="0"/>
    </xf>
    <xf numFmtId="0" fontId="0" fillId="10" borderId="0" xfId="0" applyFill="1" applyAlignment="1" applyProtection="1">
      <alignment vertical="center"/>
      <protection hidden="1"/>
    </xf>
    <xf numFmtId="0" fontId="3" fillId="0" borderId="0" xfId="0" applyFont="1" applyBorder="1" applyProtection="1">
      <protection hidden="1"/>
    </xf>
    <xf numFmtId="0" fontId="7" fillId="2" borderId="16" xfId="0" applyFont="1" applyFill="1" applyBorder="1" applyAlignment="1" applyProtection="1">
      <alignment horizontal="left" indent="1"/>
      <protection hidden="1"/>
    </xf>
    <xf numFmtId="0" fontId="0" fillId="2" borderId="16" xfId="0" applyFill="1" applyBorder="1"/>
    <xf numFmtId="0" fontId="27" fillId="2" borderId="16" xfId="0" applyFont="1" applyFill="1" applyBorder="1" applyAlignment="1">
      <alignment horizontal="right"/>
    </xf>
    <xf numFmtId="0" fontId="89" fillId="2" borderId="0" xfId="0" applyFont="1" applyFill="1" applyBorder="1" applyAlignment="1">
      <alignment vertical="center" wrapText="1"/>
    </xf>
    <xf numFmtId="0" fontId="28" fillId="2" borderId="0" xfId="0" applyFont="1" applyFill="1" applyBorder="1" applyAlignment="1">
      <alignment vertical="center"/>
    </xf>
    <xf numFmtId="0" fontId="93" fillId="2" borderId="0" xfId="0" applyFont="1" applyFill="1" applyAlignment="1" applyProtection="1">
      <protection hidden="1"/>
    </xf>
    <xf numFmtId="0" fontId="86" fillId="20" borderId="44" xfId="0" applyFont="1" applyFill="1" applyBorder="1" applyAlignment="1" applyProtection="1">
      <protection hidden="1"/>
    </xf>
    <xf numFmtId="0" fontId="62" fillId="20" borderId="42" xfId="0" applyFont="1" applyFill="1" applyBorder="1" applyAlignment="1" applyProtection="1">
      <protection hidden="1"/>
    </xf>
    <xf numFmtId="0" fontId="0" fillId="20" borderId="42" xfId="0" applyFill="1" applyBorder="1" applyProtection="1">
      <protection hidden="1"/>
    </xf>
    <xf numFmtId="0" fontId="86" fillId="20" borderId="42" xfId="0" applyFont="1" applyFill="1" applyBorder="1" applyAlignment="1" applyProtection="1">
      <alignment horizontal="right" indent="1"/>
      <protection hidden="1"/>
    </xf>
    <xf numFmtId="0" fontId="1" fillId="20" borderId="43" xfId="0" applyFont="1" applyFill="1" applyBorder="1" applyAlignment="1" applyProtection="1">
      <protection hidden="1"/>
    </xf>
    <xf numFmtId="0" fontId="0" fillId="20" borderId="89" xfId="0" applyFill="1" applyBorder="1" applyProtection="1">
      <protection hidden="1"/>
    </xf>
    <xf numFmtId="0" fontId="0" fillId="20" borderId="54" xfId="0" applyFill="1" applyBorder="1" applyProtection="1">
      <protection hidden="1"/>
    </xf>
    <xf numFmtId="0" fontId="86" fillId="20" borderId="54" xfId="0" applyFont="1" applyFill="1" applyBorder="1" applyAlignment="1" applyProtection="1">
      <alignment horizontal="right" indent="1"/>
      <protection hidden="1"/>
    </xf>
    <xf numFmtId="0" fontId="1" fillId="20" borderId="67" xfId="0" applyFont="1" applyFill="1" applyBorder="1" applyAlignment="1" applyProtection="1">
      <protection hidden="1"/>
    </xf>
    <xf numFmtId="0" fontId="70" fillId="17" borderId="89" xfId="0" applyFont="1" applyFill="1" applyBorder="1" applyAlignment="1" applyProtection="1">
      <alignment vertical="top"/>
      <protection hidden="1"/>
    </xf>
    <xf numFmtId="0" fontId="0" fillId="17" borderId="54" xfId="0" applyFill="1" applyBorder="1" applyProtection="1">
      <protection hidden="1"/>
    </xf>
    <xf numFmtId="0" fontId="1" fillId="14" borderId="90" xfId="0" applyFont="1" applyFill="1" applyBorder="1" applyAlignment="1" applyProtection="1">
      <protection hidden="1"/>
    </xf>
    <xf numFmtId="0" fontId="87" fillId="19" borderId="84" xfId="0" applyFont="1" applyFill="1" applyBorder="1" applyProtection="1">
      <protection hidden="1"/>
    </xf>
    <xf numFmtId="0" fontId="5" fillId="2" borderId="52" xfId="0" applyFont="1" applyFill="1" applyBorder="1" applyProtection="1">
      <protection locked="0"/>
    </xf>
    <xf numFmtId="0" fontId="0" fillId="0" borderId="0" xfId="0" applyProtection="1">
      <protection locked="0"/>
    </xf>
    <xf numFmtId="0" fontId="0" fillId="10" borderId="0" xfId="0" applyFill="1" applyAlignment="1" applyProtection="1">
      <protection hidden="1"/>
    </xf>
    <xf numFmtId="0" fontId="11" fillId="8" borderId="93" xfId="0" applyFont="1" applyFill="1" applyBorder="1" applyAlignment="1" applyProtection="1">
      <alignment horizontal="left" vertical="center" indent="1"/>
      <protection locked="0"/>
    </xf>
    <xf numFmtId="14" fontId="5" fillId="0" borderId="51" xfId="0" applyNumberFormat="1" applyFont="1" applyBorder="1" applyAlignment="1" applyProtection="1">
      <alignment horizontal="center"/>
      <protection locked="0"/>
    </xf>
    <xf numFmtId="14" fontId="5" fillId="0" borderId="49" xfId="0" applyNumberFormat="1" applyFont="1" applyBorder="1" applyAlignment="1" applyProtection="1">
      <alignment horizontal="center"/>
      <protection locked="0"/>
    </xf>
    <xf numFmtId="0" fontId="5" fillId="0" borderId="49" xfId="0" applyFont="1" applyBorder="1" applyAlignment="1" applyProtection="1">
      <alignment horizontal="center"/>
      <protection locked="0"/>
    </xf>
    <xf numFmtId="0" fontId="96" fillId="2" borderId="0" xfId="0" applyFont="1" applyFill="1" applyBorder="1" applyAlignment="1"/>
    <xf numFmtId="0" fontId="1" fillId="2" borderId="0" xfId="0" applyFont="1" applyFill="1" applyBorder="1" applyAlignment="1" applyProtection="1">
      <protection hidden="1"/>
    </xf>
    <xf numFmtId="0" fontId="51" fillId="2" borderId="16" xfId="0" applyFont="1" applyFill="1" applyBorder="1" applyAlignment="1" applyProtection="1">
      <alignment horizontal="right"/>
      <protection hidden="1"/>
    </xf>
    <xf numFmtId="0" fontId="64" fillId="2" borderId="0" xfId="0" applyFont="1" applyFill="1" applyAlignment="1" applyProtection="1">
      <alignment vertical="center"/>
      <protection hidden="1"/>
    </xf>
    <xf numFmtId="0" fontId="64" fillId="2" borderId="1" xfId="0" applyFont="1" applyFill="1" applyBorder="1" applyAlignment="1" applyProtection="1">
      <alignment vertical="center"/>
      <protection hidden="1"/>
    </xf>
    <xf numFmtId="49" fontId="0" fillId="2" borderId="0" xfId="0" quotePrefix="1" applyNumberFormat="1" applyFill="1" applyProtection="1">
      <protection hidden="1"/>
    </xf>
    <xf numFmtId="0" fontId="101" fillId="2" borderId="0" xfId="0" applyFont="1" applyFill="1" applyAlignment="1">
      <alignment wrapText="1"/>
    </xf>
    <xf numFmtId="0" fontId="104" fillId="10" borderId="0" xfId="0" applyFont="1" applyFill="1" applyAlignment="1" applyProtection="1">
      <alignment vertical="center"/>
      <protection hidden="1"/>
    </xf>
    <xf numFmtId="0" fontId="50" fillId="10" borderId="0" xfId="0" applyFont="1" applyFill="1" applyProtection="1">
      <protection hidden="1"/>
    </xf>
    <xf numFmtId="0" fontId="0" fillId="17" borderId="0" xfId="0" applyFill="1" applyAlignment="1" applyProtection="1">
      <alignment horizontal="right" indent="1"/>
      <protection hidden="1"/>
    </xf>
    <xf numFmtId="14" fontId="68" fillId="17" borderId="0" xfId="0" applyNumberFormat="1" applyFont="1" applyFill="1" applyBorder="1" applyAlignment="1" applyProtection="1">
      <alignment vertical="center"/>
      <protection hidden="1"/>
    </xf>
    <xf numFmtId="0" fontId="68" fillId="17" borderId="0" xfId="0" applyFont="1" applyFill="1" applyBorder="1" applyAlignment="1" applyProtection="1">
      <alignment vertical="center"/>
      <protection hidden="1"/>
    </xf>
    <xf numFmtId="0" fontId="0" fillId="17" borderId="0" xfId="0" applyFont="1" applyFill="1" applyBorder="1" applyProtection="1">
      <protection hidden="1"/>
    </xf>
    <xf numFmtId="0" fontId="4" fillId="17" borderId="0" xfId="0" applyFont="1" applyFill="1" applyAlignment="1" applyProtection="1">
      <alignment horizontal="right" vertical="center"/>
      <protection hidden="1"/>
    </xf>
    <xf numFmtId="0" fontId="0" fillId="2" borderId="0" xfId="0" applyFill="1" applyBorder="1" applyAlignment="1"/>
    <xf numFmtId="0" fontId="106" fillId="2" borderId="0" xfId="0" applyFont="1" applyFill="1" applyAlignment="1" applyProtection="1">
      <protection hidden="1"/>
    </xf>
    <xf numFmtId="49" fontId="0" fillId="8" borderId="24" xfId="0" applyNumberFormat="1" applyFill="1" applyBorder="1" applyAlignment="1" applyProtection="1">
      <alignment horizontal="center"/>
      <protection locked="0"/>
    </xf>
    <xf numFmtId="0" fontId="40" fillId="5" borderId="16" xfId="0" applyFont="1" applyFill="1" applyBorder="1" applyAlignment="1" applyProtection="1">
      <alignment horizontal="center" vertical="center"/>
      <protection hidden="1"/>
    </xf>
    <xf numFmtId="0" fontId="0" fillId="2" borderId="0" xfId="0" applyFill="1" applyAlignment="1" applyProtection="1">
      <alignment horizontal="center"/>
      <protection hidden="1"/>
    </xf>
    <xf numFmtId="0" fontId="0" fillId="10" borderId="0" xfId="0" applyFill="1" applyAlignment="1" applyProtection="1">
      <alignment horizontal="center"/>
      <protection hidden="1"/>
    </xf>
    <xf numFmtId="0" fontId="5" fillId="10" borderId="100" xfId="0" applyFont="1" applyFill="1" applyBorder="1" applyAlignment="1" applyProtection="1">
      <alignment horizontal="center"/>
      <protection hidden="1"/>
    </xf>
    <xf numFmtId="0" fontId="0" fillId="10" borderId="21" xfId="0" applyFill="1" applyBorder="1" applyAlignment="1" applyProtection="1">
      <alignment horizontal="center"/>
      <protection hidden="1"/>
    </xf>
    <xf numFmtId="0" fontId="39" fillId="12" borderId="44" xfId="0" applyFont="1" applyFill="1" applyBorder="1" applyAlignment="1" applyProtection="1">
      <alignment horizontal="left" indent="5"/>
      <protection hidden="1"/>
    </xf>
    <xf numFmtId="0" fontId="39" fillId="12" borderId="42" xfId="0" applyFont="1" applyFill="1" applyBorder="1" applyAlignment="1" applyProtection="1">
      <alignment horizontal="left" indent="5"/>
      <protection hidden="1"/>
    </xf>
    <xf numFmtId="0" fontId="39" fillId="12" borderId="43" xfId="0" applyFont="1" applyFill="1" applyBorder="1" applyAlignment="1" applyProtection="1">
      <alignment horizontal="left" indent="5"/>
      <protection hidden="1"/>
    </xf>
    <xf numFmtId="0" fontId="39" fillId="12" borderId="41" xfId="0" applyFont="1" applyFill="1" applyBorder="1" applyAlignment="1" applyProtection="1">
      <alignment horizontal="left" indent="5"/>
      <protection hidden="1"/>
    </xf>
    <xf numFmtId="0" fontId="0" fillId="0" borderId="0" xfId="0" applyAlignment="1" applyProtection="1">
      <alignment horizontal="center"/>
      <protection hidden="1"/>
    </xf>
    <xf numFmtId="0" fontId="5" fillId="0" borderId="92" xfId="0" applyFont="1" applyBorder="1" applyAlignment="1" applyProtection="1">
      <alignment horizontal="center"/>
      <protection locked="0"/>
    </xf>
    <xf numFmtId="0" fontId="11" fillId="8" borderId="93" xfId="0" applyFont="1" applyFill="1" applyBorder="1" applyAlignment="1" applyProtection="1">
      <alignment vertical="center"/>
      <protection locked="0"/>
    </xf>
    <xf numFmtId="0" fontId="11" fillId="8" borderId="104" xfId="0" applyFont="1" applyFill="1" applyBorder="1" applyAlignment="1" applyProtection="1">
      <alignment vertical="center"/>
      <protection locked="0"/>
    </xf>
    <xf numFmtId="0" fontId="3" fillId="2" borderId="106" xfId="0" applyFont="1" applyFill="1" applyBorder="1" applyProtection="1">
      <protection hidden="1"/>
    </xf>
    <xf numFmtId="0" fontId="3" fillId="2" borderId="112" xfId="0" applyFont="1" applyFill="1" applyBorder="1" applyProtection="1">
      <protection hidden="1"/>
    </xf>
    <xf numFmtId="0" fontId="11" fillId="8" borderId="104" xfId="0" applyFont="1" applyFill="1" applyBorder="1" applyAlignment="1" applyProtection="1">
      <alignment horizontal="left" vertical="center"/>
      <protection locked="0"/>
    </xf>
    <xf numFmtId="0" fontId="8" fillId="2" borderId="61" xfId="0" applyFont="1" applyFill="1" applyBorder="1" applyAlignment="1" applyProtection="1">
      <alignment horizontal="center" vertical="center"/>
      <protection locked="0"/>
    </xf>
    <xf numFmtId="0" fontId="12" fillId="8" borderId="114" xfId="0" applyFont="1" applyFill="1" applyBorder="1" applyAlignment="1" applyProtection="1">
      <alignment horizontal="center" vertical="center"/>
      <protection locked="0"/>
    </xf>
    <xf numFmtId="0" fontId="2" fillId="6" borderId="105" xfId="0" applyFont="1" applyFill="1" applyBorder="1" applyAlignment="1" applyProtection="1">
      <alignment vertical="center"/>
      <protection locked="0"/>
    </xf>
    <xf numFmtId="0" fontId="3" fillId="2" borderId="108" xfId="0" applyFont="1" applyFill="1" applyBorder="1" applyProtection="1">
      <protection hidden="1"/>
    </xf>
    <xf numFmtId="0" fontId="3" fillId="2" borderId="116" xfId="0" applyFont="1" applyFill="1" applyBorder="1" applyProtection="1">
      <protection hidden="1"/>
    </xf>
    <xf numFmtId="0" fontId="11" fillId="8" borderId="48" xfId="0" applyFont="1" applyFill="1" applyBorder="1" applyAlignment="1" applyProtection="1">
      <alignment horizontal="left" vertical="center"/>
      <protection locked="0"/>
    </xf>
    <xf numFmtId="0" fontId="11" fillId="8" borderId="117" xfId="0" applyFont="1" applyFill="1" applyBorder="1" applyAlignment="1" applyProtection="1">
      <alignment horizontal="left" vertical="center"/>
      <protection locked="0"/>
    </xf>
    <xf numFmtId="0" fontId="12" fillId="8" borderId="118" xfId="0" applyFont="1" applyFill="1" applyBorder="1" applyAlignment="1" applyProtection="1">
      <alignment horizontal="center" vertical="center"/>
      <protection locked="0"/>
    </xf>
    <xf numFmtId="0" fontId="2" fillId="6" borderId="91" xfId="0" applyFont="1" applyFill="1" applyBorder="1" applyAlignment="1" applyProtection="1">
      <alignment vertical="center"/>
      <protection locked="0"/>
    </xf>
    <xf numFmtId="49" fontId="0" fillId="8" borderId="121" xfId="0" applyNumberFormat="1" applyFill="1" applyBorder="1" applyAlignment="1" applyProtection="1">
      <alignment horizontal="center"/>
      <protection locked="0"/>
    </xf>
    <xf numFmtId="0" fontId="12" fillId="8" borderId="123" xfId="0" applyFont="1" applyFill="1" applyBorder="1" applyAlignment="1" applyProtection="1">
      <alignment horizontal="center" vertical="center"/>
      <protection locked="0"/>
    </xf>
    <xf numFmtId="0" fontId="2" fillId="6" borderId="124" xfId="0" applyFont="1" applyFill="1" applyBorder="1" applyAlignment="1" applyProtection="1">
      <alignment vertical="center"/>
      <protection locked="0"/>
    </xf>
    <xf numFmtId="49" fontId="0" fillId="8" borderId="131" xfId="0" applyNumberFormat="1" applyFill="1" applyBorder="1" applyAlignment="1" applyProtection="1">
      <alignment horizontal="center"/>
      <protection locked="0"/>
    </xf>
    <xf numFmtId="0" fontId="11" fillId="8" borderId="129" xfId="0" applyFont="1" applyFill="1" applyBorder="1" applyAlignment="1" applyProtection="1">
      <alignment horizontal="left" vertical="center" indent="1"/>
      <protection locked="0"/>
    </xf>
    <xf numFmtId="0" fontId="12" fillId="8" borderId="132" xfId="0" applyFont="1" applyFill="1" applyBorder="1" applyAlignment="1" applyProtection="1">
      <alignment horizontal="center" vertical="center"/>
      <protection locked="0"/>
    </xf>
    <xf numFmtId="0" fontId="2" fillId="6" borderId="126" xfId="0" applyFont="1" applyFill="1" applyBorder="1" applyAlignment="1" applyProtection="1">
      <alignment vertical="center"/>
      <protection locked="0"/>
    </xf>
    <xf numFmtId="0" fontId="12" fillId="8" borderId="133" xfId="0" applyFont="1" applyFill="1" applyBorder="1" applyAlignment="1" applyProtection="1">
      <alignment horizontal="center" vertical="center"/>
      <protection locked="0"/>
    </xf>
    <xf numFmtId="0" fontId="2" fillId="6" borderId="134" xfId="0" applyFont="1" applyFill="1" applyBorder="1" applyAlignment="1" applyProtection="1">
      <alignment vertical="center"/>
      <protection locked="0"/>
    </xf>
    <xf numFmtId="49" fontId="0" fillId="8" borderId="140" xfId="0" applyNumberFormat="1" applyFill="1" applyBorder="1" applyAlignment="1" applyProtection="1">
      <alignment horizontal="center"/>
      <protection locked="0"/>
    </xf>
    <xf numFmtId="0" fontId="11" fillId="8" borderId="138" xfId="0" applyFont="1" applyFill="1" applyBorder="1" applyAlignment="1" applyProtection="1">
      <alignment horizontal="left" vertical="center" indent="1"/>
      <protection locked="0"/>
    </xf>
    <xf numFmtId="0" fontId="12" fillId="8" borderId="141" xfId="0" applyFont="1" applyFill="1" applyBorder="1" applyAlignment="1" applyProtection="1">
      <alignment horizontal="center" vertical="center"/>
      <protection locked="0"/>
    </xf>
    <xf numFmtId="0" fontId="2" fillId="6" borderId="142" xfId="0" applyFont="1" applyFill="1" applyBorder="1" applyAlignment="1" applyProtection="1">
      <alignment vertical="center"/>
      <protection locked="0"/>
    </xf>
    <xf numFmtId="164" fontId="17" fillId="2" borderId="0" xfId="4" applyFont="1" applyFill="1" applyBorder="1" applyAlignment="1" applyProtection="1">
      <alignment horizontal="left" vertical="center" wrapText="1"/>
      <protection hidden="1"/>
    </xf>
    <xf numFmtId="164" fontId="48" fillId="2" borderId="0" xfId="4" applyFont="1" applyFill="1" applyBorder="1" applyAlignment="1" applyProtection="1">
      <alignment horizontal="left" vertical="center" wrapText="1"/>
      <protection hidden="1"/>
    </xf>
    <xf numFmtId="0" fontId="43" fillId="2" borderId="0" xfId="4" applyNumberFormat="1" applyFont="1" applyFill="1" applyBorder="1" applyAlignment="1" applyProtection="1">
      <alignment horizontal="right" vertical="center" wrapText="1"/>
      <protection hidden="1"/>
    </xf>
    <xf numFmtId="164" fontId="15" fillId="2" borderId="0" xfId="4" applyFont="1" applyFill="1" applyBorder="1" applyAlignment="1" applyProtection="1">
      <alignment horizontal="left"/>
      <protection hidden="1"/>
    </xf>
    <xf numFmtId="164" fontId="47" fillId="2" borderId="0" xfId="4" applyFont="1" applyFill="1" applyBorder="1" applyAlignment="1" applyProtection="1">
      <alignment horizontal="left"/>
      <protection hidden="1"/>
    </xf>
    <xf numFmtId="0" fontId="0" fillId="2" borderId="0" xfId="4" applyNumberFormat="1" applyFont="1" applyFill="1" applyBorder="1" applyAlignment="1" applyProtection="1">
      <alignment horizontal="right"/>
      <protection hidden="1"/>
    </xf>
    <xf numFmtId="0" fontId="91" fillId="2" borderId="0" xfId="4" applyNumberFormat="1" applyFont="1" applyFill="1" applyBorder="1" applyAlignment="1" applyProtection="1">
      <alignment vertical="top" wrapText="1"/>
      <protection hidden="1"/>
    </xf>
    <xf numFmtId="49" fontId="0" fillId="8" borderId="140" xfId="0" applyNumberFormat="1" applyFill="1" applyBorder="1" applyAlignment="1" applyProtection="1">
      <protection locked="0"/>
    </xf>
    <xf numFmtId="49" fontId="0" fillId="8" borderId="24" xfId="0" applyNumberFormat="1" applyFill="1" applyBorder="1" applyAlignment="1" applyProtection="1">
      <protection locked="0"/>
    </xf>
    <xf numFmtId="49" fontId="0" fillId="8" borderId="138" xfId="0" applyNumberFormat="1" applyFill="1" applyBorder="1" applyAlignment="1" applyProtection="1">
      <protection locked="0"/>
    </xf>
    <xf numFmtId="49" fontId="0" fillId="8" borderId="129" xfId="0" applyNumberFormat="1" applyFill="1" applyBorder="1" applyAlignment="1" applyProtection="1">
      <protection locked="0"/>
    </xf>
    <xf numFmtId="49" fontId="0" fillId="8" borderId="122" xfId="0" applyNumberFormat="1" applyFill="1" applyBorder="1" applyAlignment="1" applyProtection="1">
      <protection locked="0"/>
    </xf>
    <xf numFmtId="49" fontId="0" fillId="8" borderId="48" xfId="0" applyNumberFormat="1" applyFill="1" applyBorder="1" applyAlignment="1" applyProtection="1">
      <alignment horizontal="center"/>
      <protection locked="0"/>
    </xf>
    <xf numFmtId="49" fontId="0" fillId="8" borderId="93" xfId="0" applyNumberFormat="1" applyFill="1" applyBorder="1" applyAlignment="1" applyProtection="1">
      <alignment horizontal="center"/>
      <protection locked="0"/>
    </xf>
    <xf numFmtId="0" fontId="100" fillId="2" borderId="9" xfId="0" applyFont="1" applyFill="1" applyBorder="1" applyAlignment="1" applyProtection="1">
      <alignment horizontal="center" vertical="top"/>
      <protection hidden="1"/>
    </xf>
    <xf numFmtId="0" fontId="0" fillId="2" borderId="61" xfId="0" applyFill="1" applyBorder="1" applyAlignment="1" applyProtection="1">
      <alignment horizontal="left"/>
      <protection hidden="1"/>
    </xf>
    <xf numFmtId="0" fontId="0" fillId="2" borderId="0" xfId="0" applyFill="1" applyBorder="1" applyAlignment="1" applyProtection="1">
      <alignment horizontal="center"/>
      <protection hidden="1"/>
    </xf>
    <xf numFmtId="49" fontId="0" fillId="2" borderId="61" xfId="0" applyNumberFormat="1" applyFill="1" applyBorder="1" applyAlignment="1" applyProtection="1">
      <alignment horizontal="left"/>
      <protection hidden="1"/>
    </xf>
    <xf numFmtId="0" fontId="83" fillId="2" borderId="0" xfId="0" applyFont="1" applyFill="1" applyAlignment="1" applyProtection="1">
      <alignment horizontal="center" vertical="top" wrapText="1"/>
      <protection hidden="1"/>
    </xf>
    <xf numFmtId="0" fontId="64" fillId="2" borderId="0" xfId="0" applyFont="1" applyFill="1" applyAlignment="1" applyProtection="1">
      <alignment horizontal="center" vertical="center" wrapText="1"/>
      <protection hidden="1"/>
    </xf>
    <xf numFmtId="0" fontId="8" fillId="2" borderId="0" xfId="0" applyFont="1" applyFill="1" applyAlignment="1" applyProtection="1">
      <alignment horizontal="left" vertical="center"/>
      <protection hidden="1"/>
    </xf>
    <xf numFmtId="0" fontId="8" fillId="2" borderId="0" xfId="0" applyFont="1" applyFill="1" applyBorder="1" applyAlignment="1" applyProtection="1">
      <alignment horizontal="left" vertical="center"/>
      <protection hidden="1"/>
    </xf>
    <xf numFmtId="164" fontId="75" fillId="2" borderId="0" xfId="1" quotePrefix="1" applyFont="1" applyFill="1" applyBorder="1" applyAlignment="1" applyProtection="1">
      <alignment horizontal="left" vertical="top" wrapText="1"/>
      <protection hidden="1"/>
    </xf>
    <xf numFmtId="0" fontId="5" fillId="10" borderId="0" xfId="0" applyFont="1" applyFill="1" applyBorder="1" applyAlignment="1" applyProtection="1">
      <alignment horizontal="left" indent="1"/>
      <protection hidden="1"/>
    </xf>
    <xf numFmtId="49" fontId="0" fillId="8" borderId="49" xfId="0" applyNumberFormat="1" applyFill="1" applyBorder="1" applyAlignment="1" applyProtection="1">
      <alignment horizontal="center"/>
      <protection locked="0"/>
    </xf>
    <xf numFmtId="49" fontId="0" fillId="8" borderId="92" xfId="0" applyNumberFormat="1" applyFill="1" applyBorder="1" applyAlignment="1" applyProtection="1">
      <alignment horizontal="center"/>
      <protection locked="0"/>
    </xf>
    <xf numFmtId="49" fontId="0" fillId="8" borderId="117" xfId="0" applyNumberFormat="1" applyFill="1" applyBorder="1" applyAlignment="1" applyProtection="1">
      <alignment horizontal="center"/>
      <protection locked="0"/>
    </xf>
    <xf numFmtId="49" fontId="0" fillId="8" borderId="112" xfId="0" applyNumberFormat="1" applyFill="1" applyBorder="1" applyAlignment="1" applyProtection="1">
      <alignment horizontal="center"/>
      <protection locked="0"/>
    </xf>
    <xf numFmtId="0" fontId="5" fillId="14" borderId="57" xfId="0" applyFont="1" applyFill="1" applyBorder="1" applyAlignment="1" applyProtection="1">
      <alignment horizontal="right" indent="1"/>
      <protection hidden="1"/>
    </xf>
    <xf numFmtId="0" fontId="5" fillId="14" borderId="0" xfId="0" applyFont="1" applyFill="1" applyBorder="1" applyAlignment="1" applyProtection="1">
      <alignment horizontal="right" indent="1"/>
      <protection hidden="1"/>
    </xf>
    <xf numFmtId="49" fontId="72" fillId="2" borderId="0" xfId="0" applyNumberFormat="1" applyFont="1" applyFill="1" applyBorder="1" applyAlignment="1" applyProtection="1">
      <alignment horizontal="center" vertical="center"/>
      <protection hidden="1"/>
    </xf>
    <xf numFmtId="0" fontId="8" fillId="2" borderId="0" xfId="0" applyFont="1" applyFill="1" applyBorder="1" applyAlignment="1" applyProtection="1">
      <alignment horizontal="center" vertical="center"/>
      <protection hidden="1"/>
    </xf>
    <xf numFmtId="0" fontId="0" fillId="2" borderId="0" xfId="0" applyFill="1" applyAlignment="1" applyProtection="1">
      <alignment horizontal="left" vertical="top"/>
      <protection hidden="1"/>
    </xf>
    <xf numFmtId="14" fontId="0" fillId="0" borderId="0" xfId="0" applyNumberFormat="1"/>
    <xf numFmtId="0" fontId="112" fillId="0" borderId="0" xfId="0" applyFont="1" applyBorder="1" applyAlignment="1">
      <alignment vertical="top" wrapText="1"/>
    </xf>
    <xf numFmtId="0" fontId="113" fillId="0" borderId="0" xfId="0" applyFont="1" applyBorder="1" applyAlignment="1">
      <alignment wrapText="1"/>
    </xf>
    <xf numFmtId="0" fontId="111" fillId="0" borderId="0" xfId="0" applyFont="1" applyBorder="1" applyAlignment="1">
      <alignment horizontal="center" vertical="center" wrapText="1"/>
    </xf>
    <xf numFmtId="0" fontId="112" fillId="0" borderId="150" xfId="0" applyFont="1" applyBorder="1" applyAlignment="1">
      <alignment horizontal="center" vertical="center" wrapText="1"/>
    </xf>
    <xf numFmtId="14" fontId="112" fillId="0" borderId="150" xfId="0" applyNumberFormat="1" applyFont="1" applyBorder="1" applyAlignment="1">
      <alignment horizontal="center" vertical="center" wrapText="1"/>
    </xf>
    <xf numFmtId="166" fontId="112" fillId="0" borderId="150" xfId="0" applyNumberFormat="1" applyFont="1" applyBorder="1" applyAlignment="1">
      <alignment horizontal="center" vertical="center" wrapText="1"/>
    </xf>
    <xf numFmtId="0" fontId="113" fillId="0" borderId="149" xfId="0" applyFont="1" applyBorder="1" applyAlignment="1">
      <alignment horizontal="center" vertical="center" wrapText="1"/>
    </xf>
    <xf numFmtId="0" fontId="113" fillId="0" borderId="150" xfId="0" applyFont="1" applyBorder="1" applyAlignment="1">
      <alignment horizontal="center" vertical="center" wrapText="1"/>
    </xf>
    <xf numFmtId="14" fontId="113" fillId="0" borderId="150" xfId="0" applyNumberFormat="1" applyFont="1" applyBorder="1" applyAlignment="1">
      <alignment horizontal="center" vertical="center" wrapText="1"/>
    </xf>
    <xf numFmtId="0" fontId="112" fillId="0" borderId="149" xfId="0" applyFont="1" applyBorder="1" applyAlignment="1">
      <alignment horizontal="center" vertical="center" wrapText="1"/>
    </xf>
    <xf numFmtId="0" fontId="114" fillId="0" borderId="150" xfId="0" applyFont="1" applyBorder="1" applyAlignment="1">
      <alignment horizontal="center" vertical="center" wrapText="1"/>
    </xf>
    <xf numFmtId="0" fontId="112" fillId="0" borderId="151" xfId="0" applyFont="1" applyBorder="1" applyAlignment="1">
      <alignment horizontal="center" vertical="center" wrapText="1"/>
    </xf>
    <xf numFmtId="0" fontId="113" fillId="0" borderId="151" xfId="0" applyFont="1" applyBorder="1" applyAlignment="1">
      <alignment horizontal="center" vertical="center" wrapText="1"/>
    </xf>
    <xf numFmtId="0" fontId="72" fillId="2" borderId="0" xfId="0" applyNumberFormat="1" applyFont="1" applyFill="1" applyBorder="1" applyAlignment="1" applyProtection="1">
      <alignment vertical="center"/>
      <protection hidden="1"/>
    </xf>
    <xf numFmtId="0" fontId="66" fillId="2" borderId="0" xfId="0" applyFont="1" applyFill="1" applyBorder="1" applyAlignment="1" applyProtection="1">
      <alignment horizontal="left" vertical="center"/>
      <protection hidden="1"/>
    </xf>
    <xf numFmtId="0" fontId="113" fillId="0" borderId="159" xfId="0" applyFont="1" applyBorder="1" applyAlignment="1">
      <alignment horizontal="center" vertical="center" wrapText="1"/>
    </xf>
    <xf numFmtId="14" fontId="113" fillId="0" borderId="159" xfId="0" applyNumberFormat="1" applyFont="1" applyBorder="1" applyAlignment="1">
      <alignment horizontal="center" vertical="center" wrapText="1"/>
    </xf>
    <xf numFmtId="167" fontId="113" fillId="0" borderId="150" xfId="0" applyNumberFormat="1" applyFont="1" applyBorder="1" applyAlignment="1">
      <alignment horizontal="center" vertical="center" wrapText="1"/>
    </xf>
    <xf numFmtId="167" fontId="0" fillId="0" borderId="0" xfId="0" applyNumberFormat="1" applyAlignment="1">
      <alignment horizontal="center" vertical="center"/>
    </xf>
    <xf numFmtId="167" fontId="113" fillId="0" borderId="159" xfId="0" applyNumberFormat="1" applyFont="1" applyBorder="1" applyAlignment="1">
      <alignment horizontal="center" vertical="center" wrapText="1"/>
    </xf>
    <xf numFmtId="167" fontId="114" fillId="0" borderId="159" xfId="0" applyNumberFormat="1" applyFont="1" applyBorder="1" applyAlignment="1">
      <alignment horizontal="center" vertical="center" wrapText="1"/>
    </xf>
    <xf numFmtId="0" fontId="115" fillId="0" borderId="150" xfId="0" applyFont="1" applyBorder="1" applyAlignment="1">
      <alignment horizontal="center" vertical="center" wrapText="1"/>
    </xf>
    <xf numFmtId="0" fontId="113" fillId="0" borderId="160" xfId="0" applyFont="1" applyBorder="1" applyAlignment="1">
      <alignment horizontal="center" vertical="center" wrapText="1"/>
    </xf>
    <xf numFmtId="0" fontId="113" fillId="0" borderId="161" xfId="0" applyFont="1" applyBorder="1" applyAlignment="1">
      <alignment horizontal="center" vertical="center" wrapText="1"/>
    </xf>
    <xf numFmtId="14" fontId="113" fillId="0" borderId="161" xfId="0" applyNumberFormat="1" applyFont="1" applyBorder="1" applyAlignment="1">
      <alignment horizontal="center" vertical="center" wrapText="1"/>
    </xf>
    <xf numFmtId="167" fontId="113" fillId="0" borderId="161" xfId="0" applyNumberFormat="1" applyFont="1" applyBorder="1" applyAlignment="1">
      <alignment horizontal="center" vertical="center" wrapText="1"/>
    </xf>
    <xf numFmtId="0" fontId="113" fillId="0" borderId="159" xfId="0" applyNumberFormat="1" applyFont="1" applyBorder="1" applyAlignment="1">
      <alignment horizontal="center" vertical="center" wrapText="1"/>
    </xf>
    <xf numFmtId="0" fontId="113" fillId="0" borderId="146" xfId="0" applyFont="1" applyBorder="1" applyAlignment="1">
      <alignment vertical="center" wrapText="1"/>
    </xf>
    <xf numFmtId="0" fontId="113" fillId="0" borderId="147" xfId="0" applyFont="1" applyBorder="1" applyAlignment="1">
      <alignment vertical="center" wrapText="1"/>
    </xf>
    <xf numFmtId="0" fontId="113" fillId="0" borderId="152" xfId="0" applyFont="1" applyBorder="1" applyAlignment="1">
      <alignment vertical="center" wrapText="1"/>
    </xf>
    <xf numFmtId="0" fontId="113" fillId="0" borderId="0" xfId="0" applyFont="1" applyBorder="1" applyAlignment="1">
      <alignment horizontal="center" vertical="center" wrapText="1"/>
    </xf>
    <xf numFmtId="0" fontId="113" fillId="0" borderId="162" xfId="0" applyFont="1" applyBorder="1" applyAlignment="1">
      <alignment horizontal="center" vertical="center" wrapText="1"/>
    </xf>
    <xf numFmtId="0" fontId="114" fillId="0" borderId="163" xfId="0" applyFont="1" applyBorder="1" applyAlignment="1">
      <alignment horizontal="center" vertical="center" wrapText="1"/>
    </xf>
    <xf numFmtId="14" fontId="113" fillId="0" borderId="163" xfId="0" applyNumberFormat="1" applyFont="1" applyBorder="1" applyAlignment="1">
      <alignment horizontal="center" vertical="center" wrapText="1"/>
    </xf>
    <xf numFmtId="0" fontId="113" fillId="0" borderId="163" xfId="0" applyFont="1" applyBorder="1" applyAlignment="1">
      <alignment horizontal="center" vertical="center" wrapText="1"/>
    </xf>
    <xf numFmtId="0" fontId="113" fillId="0" borderId="164" xfId="0" applyFont="1" applyBorder="1" applyAlignment="1">
      <alignment horizontal="center" vertical="center" wrapText="1"/>
    </xf>
    <xf numFmtId="0" fontId="113" fillId="0" borderId="165" xfId="0" applyFont="1" applyBorder="1" applyAlignment="1">
      <alignment horizontal="center" vertical="center" wrapText="1"/>
    </xf>
    <xf numFmtId="0" fontId="113" fillId="0" borderId="166" xfId="0" applyFont="1" applyBorder="1" applyAlignment="1">
      <alignment horizontal="center" vertical="center" wrapText="1"/>
    </xf>
    <xf numFmtId="0" fontId="114" fillId="0" borderId="167" xfId="0" applyFont="1" applyBorder="1" applyAlignment="1">
      <alignment horizontal="center" vertical="center" wrapText="1"/>
    </xf>
    <xf numFmtId="14" fontId="113" fillId="0" borderId="167" xfId="0" applyNumberFormat="1" applyFont="1" applyBorder="1" applyAlignment="1">
      <alignment horizontal="center" vertical="center" wrapText="1"/>
    </xf>
    <xf numFmtId="0" fontId="113" fillId="0" borderId="167" xfId="0" applyFont="1" applyBorder="1" applyAlignment="1">
      <alignment horizontal="center" vertical="center" wrapText="1"/>
    </xf>
    <xf numFmtId="0" fontId="113" fillId="0" borderId="168" xfId="0" applyFont="1" applyBorder="1" applyAlignment="1">
      <alignment horizontal="center" vertical="center" wrapText="1"/>
    </xf>
    <xf numFmtId="0" fontId="116" fillId="0" borderId="150" xfId="0" applyFont="1" applyBorder="1" applyAlignment="1">
      <alignment horizontal="center" vertical="center" wrapText="1"/>
    </xf>
    <xf numFmtId="0" fontId="117" fillId="10" borderId="0" xfId="0" applyFont="1" applyFill="1" applyAlignment="1" applyProtection="1">
      <alignment vertical="center"/>
      <protection hidden="1"/>
    </xf>
    <xf numFmtId="49" fontId="66" fillId="2" borderId="0" xfId="0" applyNumberFormat="1" applyFont="1" applyFill="1" applyBorder="1" applyAlignment="1" applyProtection="1">
      <alignment vertical="center"/>
      <protection hidden="1"/>
    </xf>
    <xf numFmtId="0" fontId="0" fillId="0" borderId="0" xfId="0" applyBorder="1"/>
    <xf numFmtId="0" fontId="118" fillId="2" borderId="0" xfId="0" applyFont="1" applyFill="1"/>
    <xf numFmtId="0" fontId="118" fillId="2" borderId="0" xfId="0" applyFont="1" applyFill="1" applyAlignment="1">
      <alignment vertical="center"/>
    </xf>
    <xf numFmtId="0" fontId="118" fillId="2" borderId="0" xfId="0" applyFont="1" applyFill="1" applyBorder="1"/>
    <xf numFmtId="0" fontId="118" fillId="2" borderId="0" xfId="0" applyFont="1" applyFill="1" applyAlignment="1"/>
    <xf numFmtId="0" fontId="116" fillId="0" borderId="159" xfId="0" applyFont="1" applyBorder="1" applyAlignment="1">
      <alignment horizontal="center" vertical="center" wrapText="1"/>
    </xf>
    <xf numFmtId="0" fontId="116" fillId="0" borderId="163" xfId="0" applyFont="1" applyBorder="1" applyAlignment="1">
      <alignment horizontal="center" vertical="center" wrapText="1"/>
    </xf>
    <xf numFmtId="0" fontId="113" fillId="0" borderId="149" xfId="0" applyFont="1" applyFill="1" applyBorder="1" applyAlignment="1">
      <alignment horizontal="center" vertical="center" wrapText="1"/>
    </xf>
    <xf numFmtId="0" fontId="113" fillId="0" borderId="150" xfId="0" applyFont="1" applyFill="1" applyBorder="1" applyAlignment="1">
      <alignment horizontal="center" vertical="center" wrapText="1"/>
    </xf>
    <xf numFmtId="14" fontId="113" fillId="0" borderId="150" xfId="0" applyNumberFormat="1" applyFont="1" applyFill="1" applyBorder="1" applyAlignment="1">
      <alignment horizontal="center" vertical="center" wrapText="1"/>
    </xf>
    <xf numFmtId="0" fontId="113" fillId="0" borderId="151" xfId="0" applyFont="1" applyFill="1" applyBorder="1" applyAlignment="1">
      <alignment horizontal="center" vertical="center" wrapText="1"/>
    </xf>
    <xf numFmtId="0" fontId="0" fillId="0" borderId="0" xfId="0" applyFill="1"/>
    <xf numFmtId="0" fontId="42" fillId="7" borderId="8" xfId="0" applyFont="1" applyFill="1" applyBorder="1" applyAlignment="1" applyProtection="1">
      <alignment horizontal="center" vertical="center" wrapText="1"/>
      <protection hidden="1"/>
    </xf>
    <xf numFmtId="0" fontId="42" fillId="7" borderId="9" xfId="0" applyFont="1" applyFill="1" applyBorder="1" applyAlignment="1" applyProtection="1">
      <alignment horizontal="center" vertical="center" wrapText="1"/>
      <protection hidden="1"/>
    </xf>
    <xf numFmtId="0" fontId="0" fillId="10" borderId="0" xfId="0" applyFill="1" applyAlignment="1">
      <alignment horizontal="center"/>
    </xf>
    <xf numFmtId="0" fontId="3" fillId="10" borderId="0" xfId="0" applyFont="1" applyFill="1" applyAlignment="1" applyProtection="1">
      <alignment horizontal="center"/>
      <protection hidden="1"/>
    </xf>
    <xf numFmtId="0" fontId="5" fillId="10" borderId="0" xfId="0" applyFont="1" applyFill="1" applyAlignment="1" applyProtection="1">
      <alignment horizontal="center"/>
      <protection hidden="1"/>
    </xf>
    <xf numFmtId="0" fontId="0" fillId="10" borderId="0" xfId="0" applyFill="1" applyAlignment="1" applyProtection="1">
      <alignment horizontal="center"/>
      <protection hidden="1"/>
    </xf>
    <xf numFmtId="0" fontId="35" fillId="0" borderId="19" xfId="0" applyFont="1" applyBorder="1" applyAlignment="1" applyProtection="1">
      <alignment horizontal="center"/>
      <protection hidden="1"/>
    </xf>
    <xf numFmtId="0" fontId="35" fillId="0" borderId="15" xfId="0" applyFont="1" applyBorder="1" applyAlignment="1" applyProtection="1">
      <alignment horizontal="center"/>
      <protection hidden="1"/>
    </xf>
    <xf numFmtId="0" fontId="31" fillId="2" borderId="15" xfId="0" applyFont="1" applyFill="1" applyBorder="1" applyAlignment="1" applyProtection="1">
      <alignment horizontal="center"/>
      <protection hidden="1"/>
    </xf>
    <xf numFmtId="0" fontId="31" fillId="2" borderId="18" xfId="0" applyFont="1" applyFill="1" applyBorder="1" applyAlignment="1" applyProtection="1">
      <alignment horizontal="center"/>
      <protection hidden="1"/>
    </xf>
    <xf numFmtId="0" fontId="92" fillId="10" borderId="0" xfId="0" applyFont="1" applyFill="1" applyAlignment="1" applyProtection="1">
      <alignment horizontal="left" vertical="center" indent="1"/>
      <protection hidden="1"/>
    </xf>
    <xf numFmtId="0" fontId="31" fillId="2" borderId="136" xfId="0" applyFont="1" applyFill="1" applyBorder="1" applyAlignment="1" applyProtection="1">
      <alignment horizontal="left"/>
      <protection hidden="1"/>
    </xf>
    <xf numFmtId="0" fontId="31" fillId="2" borderId="134" xfId="0" applyFont="1" applyFill="1" applyBorder="1" applyAlignment="1" applyProtection="1">
      <alignment horizontal="left"/>
      <protection hidden="1"/>
    </xf>
    <xf numFmtId="0" fontId="31" fillId="2" borderId="135" xfId="0" applyFont="1" applyFill="1" applyBorder="1" applyAlignment="1" applyProtection="1">
      <alignment horizontal="left"/>
      <protection hidden="1"/>
    </xf>
    <xf numFmtId="0" fontId="36" fillId="5" borderId="26" xfId="0" applyFont="1" applyFill="1" applyBorder="1" applyAlignment="1" applyProtection="1">
      <protection hidden="1"/>
    </xf>
    <xf numFmtId="0" fontId="36" fillId="5" borderId="27" xfId="0" applyFont="1" applyFill="1" applyBorder="1" applyAlignment="1" applyProtection="1">
      <protection hidden="1"/>
    </xf>
    <xf numFmtId="0" fontId="37" fillId="5" borderId="27" xfId="0" applyFont="1" applyFill="1" applyBorder="1" applyAlignment="1" applyProtection="1">
      <alignment horizontal="center" vertical="center"/>
      <protection hidden="1"/>
    </xf>
    <xf numFmtId="0" fontId="31" fillId="2" borderId="136" xfId="0" applyFont="1" applyFill="1" applyBorder="1" applyAlignment="1" applyProtection="1">
      <alignment horizontal="left" indent="1"/>
      <protection hidden="1"/>
    </xf>
    <xf numFmtId="0" fontId="31" fillId="2" borderId="134" xfId="0" applyFont="1" applyFill="1" applyBorder="1" applyAlignment="1" applyProtection="1">
      <alignment horizontal="left" indent="1"/>
      <protection hidden="1"/>
    </xf>
    <xf numFmtId="0" fontId="26" fillId="5" borderId="27" xfId="0" applyFont="1" applyFill="1" applyBorder="1" applyAlignment="1" applyProtection="1">
      <alignment horizontal="left" indent="1"/>
      <protection hidden="1"/>
    </xf>
    <xf numFmtId="0" fontId="31" fillId="2" borderId="138" xfId="0" applyFont="1" applyFill="1" applyBorder="1" applyAlignment="1" applyProtection="1">
      <alignment horizontal="center"/>
      <protection hidden="1"/>
    </xf>
    <xf numFmtId="0" fontId="31" fillId="2" borderId="137" xfId="0" applyFont="1" applyFill="1" applyBorder="1" applyAlignment="1" applyProtection="1">
      <alignment horizontal="center"/>
      <protection hidden="1"/>
    </xf>
    <xf numFmtId="0" fontId="37" fillId="5" borderId="28" xfId="0" applyFont="1" applyFill="1" applyBorder="1" applyAlignment="1" applyProtection="1">
      <alignment horizontal="center" vertical="center"/>
      <protection hidden="1"/>
    </xf>
    <xf numFmtId="0" fontId="27" fillId="2" borderId="9" xfId="0" applyFont="1" applyFill="1" applyBorder="1" applyAlignment="1" applyProtection="1">
      <alignment horizontal="left"/>
      <protection hidden="1"/>
    </xf>
    <xf numFmtId="0" fontId="27" fillId="2" borderId="10" xfId="0" applyFont="1" applyFill="1" applyBorder="1" applyAlignment="1" applyProtection="1">
      <alignment horizontal="left"/>
      <protection hidden="1"/>
    </xf>
    <xf numFmtId="0" fontId="31" fillId="2" borderId="103" xfId="0" applyFont="1" applyFill="1" applyBorder="1" applyAlignment="1" applyProtection="1">
      <alignment horizontal="left" indent="1"/>
      <protection hidden="1"/>
    </xf>
    <xf numFmtId="0" fontId="31" fillId="2" borderId="115" xfId="0" applyFont="1" applyFill="1" applyBorder="1" applyAlignment="1" applyProtection="1">
      <alignment horizontal="left" indent="1"/>
      <protection hidden="1"/>
    </xf>
    <xf numFmtId="0" fontId="31" fillId="2" borderId="111" xfId="0" applyFont="1" applyFill="1" applyBorder="1" applyAlignment="1" applyProtection="1">
      <alignment horizontal="left" indent="1"/>
      <protection hidden="1"/>
    </xf>
    <xf numFmtId="0" fontId="31" fillId="2" borderId="110" xfId="0" applyFont="1" applyFill="1" applyBorder="1" applyAlignment="1" applyProtection="1">
      <alignment horizontal="left" indent="1"/>
      <protection hidden="1"/>
    </xf>
    <xf numFmtId="0" fontId="31" fillId="2" borderId="109" xfId="0" applyFont="1" applyFill="1" applyBorder="1" applyAlignment="1" applyProtection="1">
      <alignment horizontal="left" indent="1"/>
      <protection hidden="1"/>
    </xf>
    <xf numFmtId="0" fontId="104" fillId="10" borderId="0" xfId="0" applyFont="1" applyFill="1" applyAlignment="1" applyProtection="1">
      <alignment horizontal="center" vertical="center" wrapText="1"/>
      <protection hidden="1"/>
    </xf>
    <xf numFmtId="0" fontId="25" fillId="2" borderId="0" xfId="0" applyFont="1" applyFill="1" applyAlignment="1">
      <alignment horizontal="left"/>
    </xf>
    <xf numFmtId="0" fontId="25" fillId="2" borderId="0" xfId="0" applyFont="1" applyFill="1" applyAlignment="1">
      <alignment horizontal="left" vertical="center"/>
    </xf>
    <xf numFmtId="0" fontId="33" fillId="2" borderId="0" xfId="0" applyFont="1" applyFill="1" applyBorder="1" applyAlignment="1" applyProtection="1">
      <alignment horizontal="left" vertical="center"/>
      <protection hidden="1"/>
    </xf>
    <xf numFmtId="0" fontId="33" fillId="2" borderId="1" xfId="0" applyFont="1" applyFill="1" applyBorder="1" applyAlignment="1" applyProtection="1">
      <alignment horizontal="left" vertical="center"/>
      <protection hidden="1"/>
    </xf>
    <xf numFmtId="0" fontId="33" fillId="2" borderId="91" xfId="0" applyFont="1" applyFill="1" applyBorder="1" applyAlignment="1" applyProtection="1">
      <alignment horizontal="left" vertical="center"/>
      <protection hidden="1"/>
    </xf>
    <xf numFmtId="0" fontId="33" fillId="2" borderId="0" xfId="0" applyFont="1" applyFill="1" applyBorder="1" applyAlignment="1" applyProtection="1">
      <alignment horizontal="left" vertical="center" wrapText="1"/>
      <protection hidden="1"/>
    </xf>
    <xf numFmtId="0" fontId="33" fillId="2" borderId="1" xfId="0" applyFont="1" applyFill="1" applyBorder="1" applyAlignment="1" applyProtection="1">
      <alignment horizontal="left" vertical="center" wrapText="1"/>
      <protection hidden="1"/>
    </xf>
    <xf numFmtId="0" fontId="109" fillId="2" borderId="0" xfId="4" applyNumberFormat="1" applyFont="1" applyFill="1" applyBorder="1" applyAlignment="1" applyProtection="1">
      <alignment horizontal="center" vertical="top" wrapText="1"/>
      <protection hidden="1"/>
    </xf>
    <xf numFmtId="0" fontId="110" fillId="2" borderId="0" xfId="4" applyNumberFormat="1" applyFont="1" applyFill="1" applyBorder="1" applyAlignment="1" applyProtection="1">
      <alignment horizontal="center" vertical="top" wrapText="1"/>
      <protection hidden="1"/>
    </xf>
    <xf numFmtId="0" fontId="34" fillId="2" borderId="61" xfId="0" applyFont="1" applyFill="1" applyBorder="1" applyAlignment="1">
      <alignment horizontal="left" vertical="center" indent="1"/>
    </xf>
    <xf numFmtId="14" fontId="33" fillId="2" borderId="91" xfId="0" applyNumberFormat="1" applyFont="1" applyFill="1" applyBorder="1" applyAlignment="1" applyProtection="1">
      <alignment horizontal="left" vertical="center"/>
      <protection hidden="1"/>
    </xf>
    <xf numFmtId="0" fontId="33" fillId="2" borderId="91" xfId="0" applyNumberFormat="1" applyFont="1" applyFill="1" applyBorder="1" applyAlignment="1" applyProtection="1">
      <alignment horizontal="left" vertical="center"/>
      <protection hidden="1"/>
    </xf>
    <xf numFmtId="0" fontId="27" fillId="2" borderId="8" xfId="0" applyFont="1" applyFill="1" applyBorder="1" applyAlignment="1" applyProtection="1">
      <alignment horizontal="right"/>
      <protection hidden="1"/>
    </xf>
    <xf numFmtId="0" fontId="27" fillId="2" borderId="9" xfId="0" applyFont="1" applyFill="1" applyBorder="1" applyAlignment="1" applyProtection="1">
      <alignment horizontal="right"/>
      <protection hidden="1"/>
    </xf>
    <xf numFmtId="166" fontId="33" fillId="2" borderId="91" xfId="0" applyNumberFormat="1" applyFont="1" applyFill="1" applyBorder="1" applyAlignment="1" applyProtection="1">
      <alignment horizontal="center" vertical="center"/>
      <protection hidden="1"/>
    </xf>
    <xf numFmtId="0" fontId="33" fillId="2" borderId="61" xfId="0" applyFont="1" applyFill="1" applyBorder="1" applyAlignment="1" applyProtection="1">
      <alignment horizontal="left"/>
      <protection hidden="1"/>
    </xf>
    <xf numFmtId="14" fontId="95" fillId="2" borderId="0" xfId="4" applyNumberFormat="1" applyFont="1" applyFill="1" applyBorder="1" applyAlignment="1" applyProtection="1">
      <alignment horizontal="right" vertical="top"/>
      <protection hidden="1"/>
    </xf>
    <xf numFmtId="0" fontId="20" fillId="2" borderId="0" xfId="0" applyFont="1" applyFill="1" applyAlignment="1" applyProtection="1">
      <alignment horizontal="center"/>
      <protection hidden="1"/>
    </xf>
    <xf numFmtId="0" fontId="21" fillId="2" borderId="1" xfId="0" applyFont="1" applyFill="1" applyBorder="1" applyAlignment="1" applyProtection="1">
      <alignment horizontal="center"/>
      <protection hidden="1"/>
    </xf>
    <xf numFmtId="0" fontId="32" fillId="2" borderId="1" xfId="0" applyFont="1" applyFill="1" applyBorder="1" applyAlignment="1" applyProtection="1">
      <alignment horizontal="left" vertical="center"/>
      <protection hidden="1"/>
    </xf>
    <xf numFmtId="0" fontId="32" fillId="2" borderId="12" xfId="0" applyFont="1" applyFill="1" applyBorder="1" applyAlignment="1" applyProtection="1">
      <alignment horizontal="left" vertical="center"/>
      <protection hidden="1"/>
    </xf>
    <xf numFmtId="0" fontId="24" fillId="2" borderId="0" xfId="0" applyFont="1" applyFill="1" applyAlignment="1" applyProtection="1">
      <alignment horizontal="center" vertical="center"/>
      <protection hidden="1"/>
    </xf>
    <xf numFmtId="0" fontId="24" fillId="2" borderId="2" xfId="0" applyFont="1" applyFill="1" applyBorder="1" applyAlignment="1" applyProtection="1">
      <alignment horizontal="center" vertical="center"/>
      <protection hidden="1"/>
    </xf>
    <xf numFmtId="0" fontId="4" fillId="9" borderId="22" xfId="0" applyFont="1" applyFill="1" applyBorder="1" applyAlignment="1" applyProtection="1">
      <alignment horizontal="center" vertical="center"/>
      <protection locked="0"/>
    </xf>
    <xf numFmtId="0" fontId="4" fillId="9" borderId="0" xfId="0" applyFont="1" applyFill="1" applyBorder="1" applyAlignment="1" applyProtection="1">
      <alignment horizontal="center" vertical="center"/>
      <protection locked="0"/>
    </xf>
    <xf numFmtId="0" fontId="35" fillId="0" borderId="139" xfId="0" applyFont="1" applyBorder="1" applyAlignment="1" applyProtection="1">
      <alignment horizontal="center"/>
      <protection hidden="1"/>
    </xf>
    <xf numFmtId="0" fontId="35" fillId="0" borderId="138" xfId="0" applyFont="1" applyBorder="1" applyAlignment="1" applyProtection="1">
      <alignment horizontal="center"/>
      <protection hidden="1"/>
    </xf>
    <xf numFmtId="0" fontId="35" fillId="0" borderId="130" xfId="0" applyFont="1" applyBorder="1" applyAlignment="1" applyProtection="1">
      <alignment horizontal="center"/>
      <protection hidden="1"/>
    </xf>
    <xf numFmtId="0" fontId="35" fillId="0" borderId="129" xfId="0" applyFont="1" applyBorder="1" applyAlignment="1" applyProtection="1">
      <alignment horizontal="center"/>
      <protection hidden="1"/>
    </xf>
    <xf numFmtId="0" fontId="25" fillId="2" borderId="1" xfId="0" applyFont="1" applyFill="1" applyBorder="1" applyAlignment="1">
      <alignment horizontal="left" vertical="center"/>
    </xf>
    <xf numFmtId="0" fontId="25" fillId="3" borderId="0" xfId="0" applyFont="1" applyFill="1" applyAlignment="1" applyProtection="1">
      <alignment horizontal="center"/>
      <protection hidden="1"/>
    </xf>
    <xf numFmtId="0" fontId="5" fillId="10" borderId="23" xfId="0" applyFont="1" applyFill="1" applyBorder="1" applyAlignment="1" applyProtection="1">
      <alignment horizontal="left" indent="1"/>
      <protection hidden="1"/>
    </xf>
    <xf numFmtId="0" fontId="9" fillId="9" borderId="21" xfId="0" applyFont="1" applyFill="1" applyBorder="1" applyAlignment="1" applyProtection="1">
      <alignment horizontal="center" vertical="center"/>
      <protection locked="0"/>
    </xf>
    <xf numFmtId="0" fontId="9" fillId="9" borderId="59" xfId="0" applyFont="1" applyFill="1" applyBorder="1" applyAlignment="1" applyProtection="1">
      <alignment horizontal="center" vertical="center"/>
      <protection locked="0"/>
    </xf>
    <xf numFmtId="0" fontId="31" fillId="2" borderId="129" xfId="0" applyFont="1" applyFill="1" applyBorder="1" applyAlignment="1" applyProtection="1">
      <alignment horizontal="center"/>
      <protection hidden="1"/>
    </xf>
    <xf numFmtId="0" fontId="31" fillId="2" borderId="128" xfId="0" applyFont="1" applyFill="1" applyBorder="1" applyAlignment="1" applyProtection="1">
      <alignment horizontal="center"/>
      <protection hidden="1"/>
    </xf>
    <xf numFmtId="0" fontId="32" fillId="2" borderId="11" xfId="0" applyFont="1" applyFill="1" applyBorder="1" applyAlignment="1" applyProtection="1">
      <alignment horizontal="right" vertical="center"/>
      <protection hidden="1"/>
    </xf>
    <xf numFmtId="0" fontId="32" fillId="2" borderId="1" xfId="0" applyFont="1" applyFill="1" applyBorder="1" applyAlignment="1" applyProtection="1">
      <alignment horizontal="right" vertical="center"/>
      <protection hidden="1"/>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35" fillId="0" borderId="120" xfId="0" applyFont="1" applyBorder="1" applyAlignment="1" applyProtection="1">
      <alignment horizontal="center"/>
      <protection hidden="1"/>
    </xf>
    <xf numFmtId="0" fontId="35" fillId="0" borderId="104" xfId="0" applyFont="1" applyBorder="1" applyAlignment="1" applyProtection="1">
      <alignment horizontal="center"/>
      <protection hidden="1"/>
    </xf>
    <xf numFmtId="0" fontId="31" fillId="2" borderId="136" xfId="0" quotePrefix="1" applyFont="1" applyFill="1" applyBorder="1" applyAlignment="1" applyProtection="1">
      <alignment horizontal="left" indent="1"/>
      <protection hidden="1"/>
    </xf>
    <xf numFmtId="0" fontId="31" fillId="2" borderId="134" xfId="0" quotePrefix="1" applyFont="1" applyFill="1" applyBorder="1" applyAlignment="1" applyProtection="1">
      <alignment horizontal="left" indent="1"/>
      <protection hidden="1"/>
    </xf>
    <xf numFmtId="0" fontId="31" fillId="2" borderId="135" xfId="0" quotePrefix="1" applyFont="1" applyFill="1" applyBorder="1" applyAlignment="1" applyProtection="1">
      <alignment horizontal="left" indent="1"/>
      <protection hidden="1"/>
    </xf>
    <xf numFmtId="0" fontId="31" fillId="2" borderId="127" xfId="0" quotePrefix="1" applyFont="1" applyFill="1" applyBorder="1" applyAlignment="1" applyProtection="1">
      <alignment horizontal="left" indent="1"/>
      <protection hidden="1"/>
    </xf>
    <xf numFmtId="0" fontId="31" fillId="2" borderId="126" xfId="0" quotePrefix="1" applyFont="1" applyFill="1" applyBorder="1" applyAlignment="1" applyProtection="1">
      <alignment horizontal="left" indent="1"/>
      <protection hidden="1"/>
    </xf>
    <xf numFmtId="0" fontId="31" fillId="2" borderId="125" xfId="0" quotePrefix="1" applyFont="1" applyFill="1" applyBorder="1" applyAlignment="1" applyProtection="1">
      <alignment horizontal="left" indent="1"/>
      <protection hidden="1"/>
    </xf>
    <xf numFmtId="0" fontId="41" fillId="5" borderId="17" xfId="0" applyFont="1" applyFill="1" applyBorder="1" applyAlignment="1" applyProtection="1">
      <alignment horizontal="center" vertical="center"/>
      <protection hidden="1"/>
    </xf>
    <xf numFmtId="0" fontId="41" fillId="5" borderId="31" xfId="0" applyFont="1" applyFill="1" applyBorder="1" applyAlignment="1" applyProtection="1">
      <alignment horizontal="center" vertical="center"/>
      <protection hidden="1"/>
    </xf>
    <xf numFmtId="0" fontId="31" fillId="2" borderId="94" xfId="0" quotePrefix="1" applyFont="1" applyFill="1" applyBorder="1" applyAlignment="1" applyProtection="1">
      <alignment horizontal="left" indent="1"/>
      <protection hidden="1"/>
    </xf>
    <xf numFmtId="0" fontId="31" fillId="2" borderId="95" xfId="0" quotePrefix="1" applyFont="1" applyFill="1" applyBorder="1" applyAlignment="1" applyProtection="1">
      <alignment horizontal="left" indent="1"/>
      <protection hidden="1"/>
    </xf>
    <xf numFmtId="0" fontId="31" fillId="2" borderId="96" xfId="0" quotePrefix="1" applyFont="1" applyFill="1" applyBorder="1" applyAlignment="1" applyProtection="1">
      <alignment horizontal="left" indent="1"/>
      <protection hidden="1"/>
    </xf>
    <xf numFmtId="0" fontId="31" fillId="2" borderId="107" xfId="0" applyFont="1" applyFill="1" applyBorder="1" applyAlignment="1" applyProtection="1">
      <alignment horizontal="left" indent="1"/>
      <protection hidden="1"/>
    </xf>
    <xf numFmtId="0" fontId="31" fillId="2" borderId="61" xfId="0" applyFont="1" applyFill="1" applyBorder="1" applyAlignment="1" applyProtection="1">
      <alignment horizontal="left" indent="1"/>
      <protection hidden="1"/>
    </xf>
    <xf numFmtId="0" fontId="27" fillId="2" borderId="29" xfId="0" applyFont="1" applyFill="1" applyBorder="1" applyAlignment="1" applyProtection="1">
      <alignment horizontal="left"/>
      <protection hidden="1"/>
    </xf>
    <xf numFmtId="0" fontId="27" fillId="2" borderId="30" xfId="0" applyFont="1" applyFill="1" applyBorder="1" applyAlignment="1" applyProtection="1">
      <alignment horizontal="left"/>
      <protection hidden="1"/>
    </xf>
    <xf numFmtId="0" fontId="27" fillId="2" borderId="61" xfId="0" applyFont="1" applyFill="1" applyBorder="1" applyAlignment="1" applyProtection="1">
      <alignment horizontal="left"/>
      <protection hidden="1"/>
    </xf>
    <xf numFmtId="0" fontId="27" fillId="2" borderId="108" xfId="0" applyFont="1" applyFill="1" applyBorder="1" applyAlignment="1" applyProtection="1">
      <alignment horizontal="left"/>
      <protection hidden="1"/>
    </xf>
    <xf numFmtId="0" fontId="27" fillId="2" borderId="103" xfId="0" applyFont="1" applyFill="1" applyBorder="1" applyAlignment="1" applyProtection="1">
      <alignment horizontal="left"/>
      <protection hidden="1"/>
    </xf>
    <xf numFmtId="0" fontId="27" fillId="2" borderId="91" xfId="0" applyFont="1" applyFill="1" applyBorder="1" applyAlignment="1" applyProtection="1">
      <alignment horizontal="left"/>
      <protection hidden="1"/>
    </xf>
    <xf numFmtId="0" fontId="27" fillId="2" borderId="102" xfId="0" applyFont="1" applyFill="1" applyBorder="1" applyAlignment="1" applyProtection="1">
      <alignment horizontal="left"/>
      <protection hidden="1"/>
    </xf>
    <xf numFmtId="0" fontId="35" fillId="0" borderId="113" xfId="0" applyFont="1" applyBorder="1" applyAlignment="1" applyProtection="1">
      <alignment horizontal="center"/>
      <protection hidden="1"/>
    </xf>
    <xf numFmtId="0" fontId="35" fillId="0" borderId="48" xfId="0" applyFont="1" applyBorder="1" applyAlignment="1" applyProtection="1">
      <alignment horizontal="center"/>
      <protection hidden="1"/>
    </xf>
    <xf numFmtId="0" fontId="31" fillId="2" borderId="103" xfId="0" applyFont="1" applyFill="1" applyBorder="1" applyAlignment="1" applyProtection="1">
      <alignment horizontal="left"/>
      <protection hidden="1"/>
    </xf>
    <xf numFmtId="0" fontId="31" fillId="2" borderId="91" xfId="0" applyFont="1" applyFill="1" applyBorder="1" applyAlignment="1" applyProtection="1">
      <alignment horizontal="left"/>
      <protection hidden="1"/>
    </xf>
    <xf numFmtId="0" fontId="31" fillId="2" borderId="102" xfId="0" applyFont="1" applyFill="1" applyBorder="1" applyAlignment="1" applyProtection="1">
      <alignment horizontal="left"/>
      <protection hidden="1"/>
    </xf>
    <xf numFmtId="0" fontId="31" fillId="2" borderId="16" xfId="0" applyFont="1" applyFill="1" applyBorder="1" applyAlignment="1" applyProtection="1">
      <alignment horizontal="left"/>
      <protection hidden="1"/>
    </xf>
    <xf numFmtId="0" fontId="40" fillId="5" borderId="16" xfId="0" applyFont="1" applyFill="1" applyBorder="1" applyAlignment="1" applyProtection="1">
      <alignment horizontal="center" vertical="center"/>
      <protection hidden="1"/>
    </xf>
    <xf numFmtId="0" fontId="27" fillId="2" borderId="87" xfId="0" applyFont="1" applyFill="1" applyBorder="1" applyAlignment="1" applyProtection="1">
      <alignment horizontal="left"/>
      <protection hidden="1"/>
    </xf>
    <xf numFmtId="0" fontId="27" fillId="2" borderId="105" xfId="0" applyFont="1" applyFill="1" applyBorder="1" applyAlignment="1" applyProtection="1">
      <alignment horizontal="left"/>
      <protection hidden="1"/>
    </xf>
    <xf numFmtId="0" fontId="27" fillId="2" borderId="106" xfId="0" applyFont="1" applyFill="1" applyBorder="1" applyAlignment="1" applyProtection="1">
      <alignment horizontal="left"/>
      <protection hidden="1"/>
    </xf>
    <xf numFmtId="0" fontId="31" fillId="2" borderId="88" xfId="0" applyFont="1" applyFill="1" applyBorder="1" applyAlignment="1" applyProtection="1">
      <alignment horizontal="left" indent="1"/>
      <protection hidden="1"/>
    </xf>
    <xf numFmtId="0" fontId="31" fillId="2" borderId="0" xfId="0" applyFont="1" applyFill="1" applyBorder="1" applyAlignment="1" applyProtection="1">
      <alignment horizontal="left" indent="1"/>
      <protection hidden="1"/>
    </xf>
    <xf numFmtId="0" fontId="99" fillId="7" borderId="25" xfId="0" applyFont="1" applyFill="1" applyBorder="1" applyAlignment="1" applyProtection="1">
      <alignment horizontal="center" vertical="center" wrapText="1"/>
      <protection hidden="1"/>
    </xf>
    <xf numFmtId="0" fontId="99" fillId="7" borderId="13" xfId="0" applyFont="1" applyFill="1" applyBorder="1" applyAlignment="1" applyProtection="1">
      <alignment horizontal="center" vertical="center" wrapText="1"/>
      <protection hidden="1"/>
    </xf>
    <xf numFmtId="0" fontId="99" fillId="7" borderId="14" xfId="0" applyFont="1" applyFill="1" applyBorder="1" applyAlignment="1" applyProtection="1">
      <alignment horizontal="center" vertical="center" wrapText="1"/>
      <protection hidden="1"/>
    </xf>
    <xf numFmtId="0" fontId="31" fillId="2" borderId="127" xfId="0" applyFont="1" applyFill="1" applyBorder="1" applyAlignment="1" applyProtection="1">
      <alignment horizontal="left"/>
      <protection hidden="1"/>
    </xf>
    <xf numFmtId="0" fontId="31" fillId="2" borderId="126" xfId="0" applyFont="1" applyFill="1" applyBorder="1" applyAlignment="1" applyProtection="1">
      <alignment horizontal="left"/>
      <protection hidden="1"/>
    </xf>
    <xf numFmtId="0" fontId="31" fillId="2" borderId="125" xfId="0" applyFont="1" applyFill="1" applyBorder="1" applyAlignment="1" applyProtection="1">
      <alignment horizontal="left"/>
      <protection hidden="1"/>
    </xf>
    <xf numFmtId="0" fontId="31" fillId="2" borderId="127" xfId="0" applyFont="1" applyFill="1" applyBorder="1" applyAlignment="1" applyProtection="1">
      <alignment horizontal="left" indent="1"/>
      <protection hidden="1"/>
    </xf>
    <xf numFmtId="0" fontId="31" fillId="2" borderId="126" xfId="0" applyFont="1" applyFill="1" applyBorder="1" applyAlignment="1" applyProtection="1">
      <alignment horizontal="left" indent="1"/>
      <protection hidden="1"/>
    </xf>
    <xf numFmtId="0" fontId="31" fillId="2" borderId="91" xfId="0" applyFont="1" applyFill="1" applyBorder="1" applyAlignment="1" applyProtection="1">
      <alignment horizontal="left" indent="1"/>
      <protection hidden="1"/>
    </xf>
    <xf numFmtId="0" fontId="31" fillId="2" borderId="29" xfId="0" applyFont="1" applyFill="1" applyBorder="1" applyAlignment="1" applyProtection="1">
      <alignment horizontal="left"/>
      <protection hidden="1"/>
    </xf>
    <xf numFmtId="0" fontId="31" fillId="2" borderId="30" xfId="0" applyFont="1" applyFill="1" applyBorder="1" applyAlignment="1" applyProtection="1">
      <alignment horizontal="left"/>
      <protection hidden="1"/>
    </xf>
    <xf numFmtId="0" fontId="31" fillId="2" borderId="53" xfId="0" applyFont="1" applyFill="1" applyBorder="1" applyAlignment="1" applyProtection="1">
      <alignment horizontal="left"/>
      <protection hidden="1"/>
    </xf>
    <xf numFmtId="0" fontId="31" fillId="2" borderId="94" xfId="0" applyFont="1" applyFill="1" applyBorder="1" applyAlignment="1" applyProtection="1">
      <alignment horizontal="left"/>
      <protection hidden="1"/>
    </xf>
    <xf numFmtId="0" fontId="31" fillId="2" borderId="95" xfId="0" applyFont="1" applyFill="1" applyBorder="1" applyAlignment="1" applyProtection="1">
      <alignment horizontal="left"/>
      <protection hidden="1"/>
    </xf>
    <xf numFmtId="0" fontId="31" fillId="2" borderId="96" xfId="0" applyFont="1" applyFill="1" applyBorder="1" applyAlignment="1" applyProtection="1">
      <alignment horizontal="left"/>
      <protection hidden="1"/>
    </xf>
    <xf numFmtId="0" fontId="31" fillId="2" borderId="103" xfId="0" quotePrefix="1" applyFont="1" applyFill="1" applyBorder="1" applyAlignment="1" applyProtection="1">
      <alignment horizontal="left" indent="1"/>
      <protection hidden="1"/>
    </xf>
    <xf numFmtId="0" fontId="31" fillId="2" borderId="91" xfId="0" quotePrefix="1" applyFont="1" applyFill="1" applyBorder="1" applyAlignment="1" applyProtection="1">
      <alignment horizontal="left" indent="1"/>
      <protection hidden="1"/>
    </xf>
    <xf numFmtId="0" fontId="31" fillId="2" borderId="107" xfId="0" quotePrefix="1" applyFont="1" applyFill="1" applyBorder="1" applyAlignment="1" applyProtection="1">
      <alignment horizontal="left" indent="1"/>
      <protection hidden="1"/>
    </xf>
    <xf numFmtId="0" fontId="31" fillId="2" borderId="61" xfId="0" quotePrefix="1" applyFont="1" applyFill="1" applyBorder="1" applyAlignment="1" applyProtection="1">
      <alignment horizontal="left" indent="1"/>
      <protection hidden="1"/>
    </xf>
    <xf numFmtId="0" fontId="31" fillId="2" borderId="111" xfId="0" quotePrefix="1" applyFont="1" applyFill="1" applyBorder="1" applyAlignment="1" applyProtection="1">
      <alignment horizontal="left" indent="1"/>
      <protection hidden="1"/>
    </xf>
    <xf numFmtId="0" fontId="31" fillId="2" borderId="110" xfId="0" quotePrefix="1" applyFont="1" applyFill="1" applyBorder="1" applyAlignment="1" applyProtection="1">
      <alignment horizontal="left" indent="1"/>
      <protection hidden="1"/>
    </xf>
    <xf numFmtId="0" fontId="31" fillId="2" borderId="109" xfId="0" quotePrefix="1" applyFont="1" applyFill="1" applyBorder="1" applyAlignment="1" applyProtection="1">
      <alignment horizontal="left" indent="1"/>
      <protection hidden="1"/>
    </xf>
    <xf numFmtId="0" fontId="31" fillId="2" borderId="111" xfId="0" applyFont="1" applyFill="1" applyBorder="1" applyAlignment="1" applyProtection="1">
      <alignment horizontal="left"/>
      <protection hidden="1"/>
    </xf>
    <xf numFmtId="0" fontId="31" fillId="2" borderId="110" xfId="0" applyFont="1" applyFill="1" applyBorder="1" applyAlignment="1" applyProtection="1">
      <alignment horizontal="left"/>
      <protection hidden="1"/>
    </xf>
    <xf numFmtId="0" fontId="31" fillId="2" borderId="109" xfId="0" applyFont="1" applyFill="1" applyBorder="1" applyAlignment="1" applyProtection="1">
      <alignment horizontal="left"/>
      <protection hidden="1"/>
    </xf>
    <xf numFmtId="0" fontId="31" fillId="2" borderId="115" xfId="0" applyFont="1" applyFill="1" applyBorder="1" applyAlignment="1" applyProtection="1">
      <alignment horizontal="left"/>
      <protection hidden="1"/>
    </xf>
    <xf numFmtId="0" fontId="31" fillId="2" borderId="104" xfId="0" applyFont="1" applyFill="1" applyBorder="1" applyAlignment="1" applyProtection="1">
      <alignment horizontal="center"/>
      <protection hidden="1"/>
    </xf>
    <xf numFmtId="0" fontId="31" fillId="2" borderId="119" xfId="0" applyFont="1" applyFill="1" applyBorder="1" applyAlignment="1" applyProtection="1">
      <alignment horizontal="center"/>
      <protection hidden="1"/>
    </xf>
    <xf numFmtId="0" fontId="106" fillId="2" borderId="0" xfId="0" applyFont="1" applyFill="1" applyAlignment="1" applyProtection="1">
      <alignment horizontal="center"/>
      <protection hidden="1"/>
    </xf>
    <xf numFmtId="0" fontId="107" fillId="2" borderId="0" xfId="0" applyFont="1" applyFill="1" applyAlignment="1" applyProtection="1">
      <alignment horizontal="center"/>
      <protection hidden="1"/>
    </xf>
    <xf numFmtId="0" fontId="108" fillId="2" borderId="0" xfId="0" applyFont="1" applyFill="1" applyBorder="1" applyAlignment="1">
      <alignment horizontal="center"/>
    </xf>
    <xf numFmtId="0" fontId="31" fillId="2" borderId="115" xfId="0" quotePrefix="1" applyFont="1" applyFill="1" applyBorder="1" applyAlignment="1" applyProtection="1">
      <alignment horizontal="left" indent="1"/>
      <protection hidden="1"/>
    </xf>
    <xf numFmtId="0" fontId="31" fillId="2" borderId="102" xfId="0" quotePrefix="1" applyFont="1" applyFill="1" applyBorder="1" applyAlignment="1" applyProtection="1">
      <alignment horizontal="left" indent="1"/>
      <protection hidden="1"/>
    </xf>
    <xf numFmtId="0" fontId="51" fillId="2" borderId="0" xfId="0" applyFont="1" applyFill="1" applyBorder="1" applyAlignment="1">
      <alignment horizontal="right"/>
    </xf>
    <xf numFmtId="0" fontId="31" fillId="2" borderId="6" xfId="0" applyFont="1" applyFill="1" applyBorder="1" applyAlignment="1" applyProtection="1">
      <alignment horizontal="left"/>
      <protection hidden="1"/>
    </xf>
    <xf numFmtId="0" fontId="31" fillId="2" borderId="3" xfId="0" applyFont="1" applyFill="1" applyBorder="1" applyAlignment="1" applyProtection="1">
      <alignment horizontal="left"/>
      <protection hidden="1"/>
    </xf>
    <xf numFmtId="0" fontId="31" fillId="2" borderId="7" xfId="0" applyFont="1" applyFill="1" applyBorder="1" applyAlignment="1" applyProtection="1">
      <alignment horizontal="left"/>
      <protection hidden="1"/>
    </xf>
    <xf numFmtId="0" fontId="31" fillId="2" borderId="6" xfId="0" quotePrefix="1" applyFont="1" applyFill="1" applyBorder="1" applyAlignment="1" applyProtection="1">
      <alignment horizontal="left" indent="1"/>
      <protection hidden="1"/>
    </xf>
    <xf numFmtId="0" fontId="31" fillId="2" borderId="3" xfId="0" quotePrefix="1" applyFont="1" applyFill="1" applyBorder="1" applyAlignment="1" applyProtection="1">
      <alignment horizontal="left" indent="1"/>
      <protection hidden="1"/>
    </xf>
    <xf numFmtId="0" fontId="31" fillId="2" borderId="7" xfId="0" quotePrefix="1" applyFont="1" applyFill="1" applyBorder="1" applyAlignment="1" applyProtection="1">
      <alignment horizontal="left" indent="1"/>
      <protection hidden="1"/>
    </xf>
    <xf numFmtId="0" fontId="31" fillId="2" borderId="97" xfId="0" applyFont="1" applyFill="1" applyBorder="1" applyAlignment="1" applyProtection="1">
      <alignment horizontal="left"/>
      <protection hidden="1"/>
    </xf>
    <xf numFmtId="0" fontId="31" fillId="2" borderId="98" xfId="0" applyFont="1" applyFill="1" applyBorder="1" applyAlignment="1" applyProtection="1">
      <alignment horizontal="left"/>
      <protection hidden="1"/>
    </xf>
    <xf numFmtId="0" fontId="31" fillId="2" borderId="99" xfId="0" applyFont="1" applyFill="1" applyBorder="1" applyAlignment="1" applyProtection="1">
      <alignment horizontal="left"/>
      <protection hidden="1"/>
    </xf>
    <xf numFmtId="0" fontId="50" fillId="10" borderId="0" xfId="0" applyFont="1" applyFill="1" applyAlignment="1" applyProtection="1">
      <alignment horizontal="center"/>
      <protection hidden="1"/>
    </xf>
    <xf numFmtId="0" fontId="26" fillId="5" borderId="47" xfId="0" applyFont="1" applyFill="1" applyBorder="1" applyAlignment="1" applyProtection="1">
      <alignment horizontal="center" vertical="center"/>
      <protection hidden="1"/>
    </xf>
    <xf numFmtId="0" fontId="26" fillId="5" borderId="46" xfId="0" applyFont="1" applyFill="1" applyBorder="1" applyAlignment="1" applyProtection="1">
      <alignment horizontal="center" vertical="center"/>
      <protection hidden="1"/>
    </xf>
    <xf numFmtId="0" fontId="5" fillId="0" borderId="50" xfId="0" applyFont="1" applyBorder="1" applyAlignment="1" applyProtection="1">
      <alignment horizontal="left"/>
      <protection locked="0"/>
    </xf>
    <xf numFmtId="0" fontId="90" fillId="2" borderId="17" xfId="0" applyFont="1" applyFill="1" applyBorder="1" applyAlignment="1" applyProtection="1">
      <alignment horizontal="left"/>
      <protection hidden="1"/>
    </xf>
    <xf numFmtId="0" fontId="90" fillId="2" borderId="16" xfId="0" applyFont="1" applyFill="1" applyBorder="1" applyAlignment="1" applyProtection="1">
      <alignment horizontal="left"/>
      <protection hidden="1"/>
    </xf>
    <xf numFmtId="49" fontId="31" fillId="2" borderId="1" xfId="0" applyNumberFormat="1" applyFont="1" applyFill="1" applyBorder="1" applyAlignment="1" applyProtection="1">
      <alignment horizontal="center"/>
      <protection hidden="1"/>
    </xf>
    <xf numFmtId="0" fontId="2" fillId="2" borderId="103" xfId="0" applyFont="1" applyFill="1" applyBorder="1" applyAlignment="1" applyProtection="1">
      <alignment horizontal="left" vertical="center"/>
      <protection locked="0"/>
    </xf>
    <xf numFmtId="0" fontId="2" fillId="2" borderId="102" xfId="0" applyFont="1" applyFill="1" applyBorder="1" applyAlignment="1" applyProtection="1">
      <alignment horizontal="left" vertical="center"/>
      <protection locked="0"/>
    </xf>
    <xf numFmtId="0" fontId="5" fillId="0" borderId="48" xfId="0" applyFont="1" applyBorder="1" applyAlignment="1" applyProtection="1">
      <alignment horizontal="left"/>
      <protection locked="0"/>
    </xf>
    <xf numFmtId="0" fontId="5" fillId="0" borderId="93" xfId="0" applyFont="1" applyBorder="1" applyAlignment="1" applyProtection="1">
      <alignment horizontal="left"/>
      <protection locked="0"/>
    </xf>
    <xf numFmtId="0" fontId="31" fillId="2" borderId="87" xfId="0" quotePrefix="1" applyFont="1" applyFill="1" applyBorder="1" applyAlignment="1" applyProtection="1">
      <alignment horizontal="left" indent="1"/>
      <protection hidden="1"/>
    </xf>
    <xf numFmtId="0" fontId="31" fillId="2" borderId="105" xfId="0" quotePrefix="1" applyFont="1" applyFill="1" applyBorder="1" applyAlignment="1" applyProtection="1">
      <alignment horizontal="left" indent="1"/>
      <protection hidden="1"/>
    </xf>
    <xf numFmtId="14" fontId="31" fillId="2" borderId="16" xfId="0" applyNumberFormat="1" applyFont="1" applyFill="1" applyBorder="1" applyAlignment="1" applyProtection="1">
      <alignment horizontal="center"/>
      <protection hidden="1"/>
    </xf>
    <xf numFmtId="14" fontId="31" fillId="2" borderId="31" xfId="0" applyNumberFormat="1" applyFont="1" applyFill="1" applyBorder="1" applyAlignment="1" applyProtection="1">
      <alignment horizontal="center"/>
      <protection hidden="1"/>
    </xf>
    <xf numFmtId="0" fontId="88" fillId="2" borderId="16" xfId="0" applyFont="1" applyFill="1" applyBorder="1" applyAlignment="1">
      <alignment horizontal="left"/>
    </xf>
    <xf numFmtId="0" fontId="53" fillId="13" borderId="0" xfId="0" applyFont="1" applyFill="1" applyBorder="1" applyAlignment="1" applyProtection="1">
      <alignment horizontal="center"/>
      <protection hidden="1"/>
    </xf>
    <xf numFmtId="14" fontId="82" fillId="2" borderId="0" xfId="0" applyNumberFormat="1" applyFont="1" applyFill="1" applyBorder="1" applyAlignment="1" applyProtection="1">
      <alignment horizontal="center"/>
      <protection hidden="1"/>
    </xf>
    <xf numFmtId="0" fontId="54" fillId="2" borderId="0" xfId="0" applyFont="1" applyFill="1" applyBorder="1" applyAlignment="1" applyProtection="1">
      <alignment horizontal="center" wrapText="1"/>
      <protection hidden="1"/>
    </xf>
    <xf numFmtId="0" fontId="2" fillId="2" borderId="0" xfId="0" applyFont="1" applyFill="1" applyBorder="1" applyAlignment="1" applyProtection="1">
      <alignment horizontal="center"/>
      <protection hidden="1"/>
    </xf>
    <xf numFmtId="0" fontId="101" fillId="2" borderId="0" xfId="0" applyFont="1" applyFill="1" applyAlignment="1">
      <alignment horizontal="left" wrapText="1"/>
    </xf>
    <xf numFmtId="14" fontId="66" fillId="2" borderId="61" xfId="0" applyNumberFormat="1" applyFont="1" applyFill="1" applyBorder="1" applyAlignment="1" applyProtection="1">
      <alignment horizontal="left"/>
      <protection hidden="1"/>
    </xf>
    <xf numFmtId="0" fontId="66" fillId="2" borderId="61" xfId="0" applyNumberFormat="1" applyFont="1" applyFill="1" applyBorder="1" applyAlignment="1" applyProtection="1">
      <alignment horizontal="left"/>
      <protection hidden="1"/>
    </xf>
    <xf numFmtId="0" fontId="100" fillId="2" borderId="9" xfId="0" applyFont="1" applyFill="1" applyBorder="1" applyAlignment="1" applyProtection="1">
      <alignment horizontal="center" vertical="top"/>
      <protection hidden="1"/>
    </xf>
    <xf numFmtId="0" fontId="6" fillId="2" borderId="144"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45" xfId="0" applyFont="1" applyFill="1" applyBorder="1" applyAlignment="1">
      <alignment horizontal="left" vertical="top" wrapText="1"/>
    </xf>
    <xf numFmtId="0" fontId="6" fillId="2" borderId="23" xfId="0" applyFont="1" applyFill="1" applyBorder="1" applyAlignment="1">
      <alignment horizontal="left" vertical="top" wrapText="1"/>
    </xf>
    <xf numFmtId="0" fontId="6" fillId="2" borderId="101" xfId="0" applyFont="1" applyFill="1" applyBorder="1" applyAlignment="1">
      <alignment horizontal="left" vertical="top" wrapText="1"/>
    </xf>
    <xf numFmtId="0" fontId="66" fillId="2" borderId="61" xfId="0" applyFont="1" applyFill="1" applyBorder="1" applyAlignment="1" applyProtection="1">
      <alignment horizontal="center"/>
      <protection hidden="1"/>
    </xf>
    <xf numFmtId="14" fontId="66" fillId="2" borderId="0" xfId="0" applyNumberFormat="1" applyFont="1" applyFill="1" applyAlignment="1" applyProtection="1">
      <alignment horizontal="center"/>
      <protection hidden="1"/>
    </xf>
    <xf numFmtId="0" fontId="66" fillId="2" borderId="0" xfId="0" applyFont="1" applyFill="1" applyAlignment="1" applyProtection="1">
      <alignment horizontal="center"/>
      <protection hidden="1"/>
    </xf>
    <xf numFmtId="0" fontId="6" fillId="2" borderId="0" xfId="0" applyFont="1" applyFill="1" applyBorder="1" applyAlignment="1">
      <alignment horizontal="left" wrapText="1"/>
    </xf>
    <xf numFmtId="49" fontId="0" fillId="2" borderId="0" xfId="0" quotePrefix="1" applyNumberFormat="1" applyFill="1" applyAlignment="1" applyProtection="1">
      <alignment horizontal="right"/>
      <protection hidden="1"/>
    </xf>
    <xf numFmtId="0" fontId="102" fillId="2" borderId="143" xfId="0" applyFont="1" applyFill="1" applyBorder="1" applyAlignment="1">
      <alignment horizontal="left" wrapText="1"/>
    </xf>
    <xf numFmtId="0" fontId="102" fillId="2" borderId="45" xfId="0" applyFont="1" applyFill="1" applyBorder="1" applyAlignment="1">
      <alignment horizontal="left" wrapText="1"/>
    </xf>
    <xf numFmtId="0" fontId="102" fillId="2" borderId="46" xfId="0" applyFont="1" applyFill="1" applyBorder="1" applyAlignment="1">
      <alignment horizontal="left" wrapText="1"/>
    </xf>
    <xf numFmtId="0" fontId="102" fillId="2" borderId="144" xfId="0" applyFont="1" applyFill="1" applyBorder="1" applyAlignment="1">
      <alignment horizontal="left" wrapText="1"/>
    </xf>
    <xf numFmtId="0" fontId="102" fillId="2" borderId="0" xfId="0" applyFont="1" applyFill="1" applyBorder="1" applyAlignment="1">
      <alignment horizontal="left" wrapText="1"/>
    </xf>
    <xf numFmtId="0" fontId="102" fillId="2" borderId="2" xfId="0" applyFont="1" applyFill="1" applyBorder="1" applyAlignment="1">
      <alignment horizontal="left" wrapText="1"/>
    </xf>
    <xf numFmtId="0" fontId="0" fillId="2" borderId="0" xfId="0" applyFill="1" applyAlignment="1" applyProtection="1">
      <alignment horizontal="center"/>
      <protection hidden="1"/>
    </xf>
    <xf numFmtId="0" fontId="81" fillId="2" borderId="61" xfId="0" applyFont="1" applyFill="1" applyBorder="1" applyAlignment="1" applyProtection="1">
      <alignment horizontal="left" vertical="center"/>
      <protection hidden="1"/>
    </xf>
    <xf numFmtId="0" fontId="52" fillId="13" borderId="54" xfId="0" applyFont="1" applyFill="1" applyBorder="1" applyAlignment="1" applyProtection="1">
      <alignment horizontal="center"/>
      <protection hidden="1"/>
    </xf>
    <xf numFmtId="0" fontId="68" fillId="14" borderId="57" xfId="0" applyFont="1" applyFill="1" applyBorder="1" applyAlignment="1" applyProtection="1">
      <alignment horizontal="center" vertical="center"/>
      <protection hidden="1"/>
    </xf>
    <xf numFmtId="0" fontId="68" fillId="14" borderId="0" xfId="0" applyFont="1" applyFill="1" applyBorder="1" applyAlignment="1" applyProtection="1">
      <alignment horizontal="center" vertical="center"/>
      <protection hidden="1"/>
    </xf>
    <xf numFmtId="14" fontId="5" fillId="15" borderId="58" xfId="0" applyNumberFormat="1" applyFont="1" applyFill="1" applyBorder="1" applyAlignment="1" applyProtection="1">
      <alignment horizontal="center" vertical="center"/>
      <protection hidden="1"/>
    </xf>
    <xf numFmtId="14" fontId="5" fillId="15" borderId="21" xfId="0" applyNumberFormat="1" applyFont="1" applyFill="1" applyBorder="1" applyAlignment="1" applyProtection="1">
      <alignment horizontal="center" vertical="center"/>
      <protection hidden="1"/>
    </xf>
    <xf numFmtId="14" fontId="5" fillId="15" borderId="59" xfId="0" applyNumberFormat="1" applyFont="1" applyFill="1" applyBorder="1" applyAlignment="1" applyProtection="1">
      <alignment horizontal="center" vertical="center"/>
      <protection hidden="1"/>
    </xf>
    <xf numFmtId="0" fontId="58" fillId="14" borderId="57" xfId="0" applyFont="1" applyFill="1" applyBorder="1" applyAlignment="1" applyProtection="1">
      <alignment horizontal="right" vertical="center" indent="1"/>
      <protection hidden="1"/>
    </xf>
    <xf numFmtId="0" fontId="58" fillId="14" borderId="0" xfId="0" applyFont="1" applyFill="1" applyBorder="1" applyAlignment="1" applyProtection="1">
      <alignment horizontal="right" vertical="center" indent="1"/>
      <protection hidden="1"/>
    </xf>
    <xf numFmtId="0" fontId="58" fillId="14" borderId="2" xfId="0" applyFont="1" applyFill="1" applyBorder="1" applyAlignment="1" applyProtection="1">
      <alignment horizontal="right" vertical="center" indent="1"/>
      <protection hidden="1"/>
    </xf>
    <xf numFmtId="14" fontId="74" fillId="15" borderId="58" xfId="0" applyNumberFormat="1" applyFont="1" applyFill="1" applyBorder="1" applyAlignment="1" applyProtection="1">
      <alignment horizontal="center" vertical="center"/>
      <protection hidden="1"/>
    </xf>
    <xf numFmtId="14" fontId="74" fillId="15" borderId="21" xfId="0" applyNumberFormat="1" applyFont="1" applyFill="1" applyBorder="1" applyAlignment="1" applyProtection="1">
      <alignment horizontal="center" vertical="center"/>
      <protection hidden="1"/>
    </xf>
    <xf numFmtId="14" fontId="74" fillId="15" borderId="59" xfId="0" applyNumberFormat="1" applyFont="1" applyFill="1" applyBorder="1" applyAlignment="1" applyProtection="1">
      <alignment horizontal="center" vertical="center"/>
      <protection hidden="1"/>
    </xf>
    <xf numFmtId="0" fontId="5" fillId="15" borderId="58" xfId="0" applyFont="1" applyFill="1" applyBorder="1" applyAlignment="1" applyProtection="1">
      <alignment horizontal="center" vertical="center"/>
      <protection locked="0"/>
    </xf>
    <xf numFmtId="0" fontId="5" fillId="15" borderId="21" xfId="0" applyFont="1" applyFill="1" applyBorder="1" applyAlignment="1" applyProtection="1">
      <alignment horizontal="center" vertical="center"/>
      <protection locked="0"/>
    </xf>
    <xf numFmtId="0" fontId="58" fillId="14" borderId="57" xfId="0" applyFont="1" applyFill="1" applyBorder="1" applyAlignment="1" applyProtection="1">
      <alignment horizontal="center" vertical="center"/>
      <protection hidden="1"/>
    </xf>
    <xf numFmtId="0" fontId="58" fillId="14" borderId="2" xfId="0" applyFont="1" applyFill="1" applyBorder="1" applyAlignment="1" applyProtection="1">
      <alignment horizontal="center" vertical="center"/>
      <protection hidden="1"/>
    </xf>
    <xf numFmtId="14" fontId="74" fillId="15" borderId="58" xfId="0" applyNumberFormat="1" applyFont="1" applyFill="1" applyBorder="1" applyAlignment="1" applyProtection="1">
      <alignment horizontal="center" vertical="center"/>
      <protection locked="0"/>
    </xf>
    <xf numFmtId="14" fontId="74" fillId="15" borderId="21" xfId="0" applyNumberFormat="1" applyFont="1" applyFill="1" applyBorder="1" applyAlignment="1" applyProtection="1">
      <alignment horizontal="center" vertical="center"/>
      <protection locked="0"/>
    </xf>
    <xf numFmtId="14" fontId="74" fillId="15" borderId="59" xfId="0" applyNumberFormat="1" applyFont="1" applyFill="1" applyBorder="1" applyAlignment="1" applyProtection="1">
      <alignment horizontal="center" vertical="center"/>
      <protection locked="0"/>
    </xf>
    <xf numFmtId="0" fontId="74" fillId="15" borderId="58" xfId="0" applyNumberFormat="1" applyFont="1" applyFill="1" applyBorder="1" applyAlignment="1" applyProtection="1">
      <alignment horizontal="left" vertical="center"/>
      <protection locked="0"/>
    </xf>
    <xf numFmtId="0" fontId="74" fillId="15" borderId="21" xfId="0" applyNumberFormat="1" applyFont="1" applyFill="1" applyBorder="1" applyAlignment="1" applyProtection="1">
      <alignment horizontal="left" vertical="center"/>
      <protection locked="0"/>
    </xf>
    <xf numFmtId="0" fontId="74" fillId="15" borderId="59" xfId="0" applyNumberFormat="1" applyFont="1" applyFill="1" applyBorder="1" applyAlignment="1" applyProtection="1">
      <alignment horizontal="left" vertical="center"/>
      <protection locked="0"/>
    </xf>
    <xf numFmtId="0" fontId="5" fillId="14" borderId="57" xfId="0" applyFont="1" applyFill="1" applyBorder="1" applyAlignment="1" applyProtection="1">
      <alignment horizontal="right" indent="1"/>
      <protection hidden="1"/>
    </xf>
    <xf numFmtId="0" fontId="5" fillId="14" borderId="0" xfId="0" applyFont="1" applyFill="1" applyBorder="1" applyAlignment="1" applyProtection="1">
      <alignment horizontal="right" indent="1"/>
      <protection hidden="1"/>
    </xf>
    <xf numFmtId="0" fontId="5" fillId="14" borderId="2" xfId="0" applyFont="1" applyFill="1" applyBorder="1" applyAlignment="1" applyProtection="1">
      <alignment horizontal="right" indent="1"/>
      <protection hidden="1"/>
    </xf>
    <xf numFmtId="49" fontId="74" fillId="15" borderId="58" xfId="0" applyNumberFormat="1" applyFont="1" applyFill="1" applyBorder="1" applyAlignment="1" applyProtection="1">
      <alignment horizontal="left" vertical="center"/>
      <protection locked="0"/>
    </xf>
    <xf numFmtId="49" fontId="74" fillId="15" borderId="21" xfId="0" applyNumberFormat="1" applyFont="1" applyFill="1" applyBorder="1" applyAlignment="1" applyProtection="1">
      <alignment horizontal="left" vertical="center"/>
      <protection locked="0"/>
    </xf>
    <xf numFmtId="49" fontId="74" fillId="15" borderId="59" xfId="0" applyNumberFormat="1" applyFont="1" applyFill="1" applyBorder="1" applyAlignment="1" applyProtection="1">
      <alignment horizontal="left" vertical="center"/>
      <protection locked="0"/>
    </xf>
    <xf numFmtId="0" fontId="74" fillId="15" borderId="58" xfId="0" applyFont="1" applyFill="1" applyBorder="1" applyAlignment="1" applyProtection="1">
      <alignment horizontal="center" vertical="center"/>
      <protection hidden="1"/>
    </xf>
    <xf numFmtId="0" fontId="74" fillId="15" borderId="21" xfId="0" applyFont="1" applyFill="1" applyBorder="1" applyAlignment="1" applyProtection="1">
      <alignment horizontal="center" vertical="center"/>
      <protection hidden="1"/>
    </xf>
    <xf numFmtId="0" fontId="74" fillId="15" borderId="59" xfId="0" applyFont="1" applyFill="1" applyBorder="1" applyAlignment="1" applyProtection="1">
      <alignment horizontal="center" vertical="center"/>
      <protection hidden="1"/>
    </xf>
    <xf numFmtId="0" fontId="56" fillId="14" borderId="57" xfId="0" applyFont="1" applyFill="1" applyBorder="1" applyAlignment="1" applyProtection="1">
      <alignment horizontal="center" vertical="center"/>
      <protection hidden="1"/>
    </xf>
    <xf numFmtId="0" fontId="56" fillId="14" borderId="0" xfId="0" applyFont="1" applyFill="1" applyBorder="1" applyAlignment="1" applyProtection="1">
      <alignment horizontal="center" vertical="center"/>
      <protection hidden="1"/>
    </xf>
    <xf numFmtId="0" fontId="56" fillId="14" borderId="2" xfId="0" applyFont="1" applyFill="1" applyBorder="1" applyAlignment="1" applyProtection="1">
      <alignment horizontal="center" vertical="center"/>
      <protection hidden="1"/>
    </xf>
    <xf numFmtId="14" fontId="0" fillId="2" borderId="61" xfId="0" applyNumberFormat="1" applyFill="1" applyBorder="1" applyAlignment="1" applyProtection="1">
      <alignment horizontal="center"/>
      <protection hidden="1"/>
    </xf>
    <xf numFmtId="0" fontId="0" fillId="2" borderId="61" xfId="0" applyNumberFormat="1" applyFill="1" applyBorder="1" applyAlignment="1" applyProtection="1">
      <alignment horizontal="center"/>
      <protection hidden="1"/>
    </xf>
    <xf numFmtId="0" fontId="66" fillId="2" borderId="115" xfId="0" applyFont="1" applyFill="1" applyBorder="1" applyAlignment="1" applyProtection="1">
      <alignment horizontal="left"/>
      <protection hidden="1"/>
    </xf>
    <xf numFmtId="0" fontId="66" fillId="2" borderId="61" xfId="0" applyFont="1" applyFill="1" applyBorder="1" applyAlignment="1" applyProtection="1">
      <alignment horizontal="left"/>
      <protection hidden="1"/>
    </xf>
    <xf numFmtId="0" fontId="0" fillId="2" borderId="61" xfId="0" applyNumberFormat="1" applyFill="1" applyBorder="1" applyAlignment="1" applyProtection="1">
      <alignment horizontal="left"/>
      <protection hidden="1"/>
    </xf>
    <xf numFmtId="0" fontId="74" fillId="15" borderId="58" xfId="0" applyFont="1" applyFill="1" applyBorder="1" applyAlignment="1" applyProtection="1">
      <alignment horizontal="center" vertical="center"/>
      <protection locked="0"/>
    </xf>
    <xf numFmtId="0" fontId="74" fillId="15" borderId="21" xfId="0" applyFont="1" applyFill="1" applyBorder="1" applyAlignment="1" applyProtection="1">
      <alignment horizontal="center" vertical="center"/>
      <protection locked="0"/>
    </xf>
    <xf numFmtId="0" fontId="74" fillId="15" borderId="59" xfId="0" applyFont="1" applyFill="1" applyBorder="1" applyAlignment="1" applyProtection="1">
      <alignment horizontal="center" vertical="center"/>
      <protection locked="0"/>
    </xf>
    <xf numFmtId="0" fontId="58" fillId="14" borderId="0" xfId="0" applyFont="1" applyFill="1" applyBorder="1" applyAlignment="1" applyProtection="1">
      <alignment horizontal="center" vertical="center"/>
      <protection hidden="1"/>
    </xf>
    <xf numFmtId="0" fontId="58" fillId="14" borderId="42" xfId="0" applyFont="1" applyFill="1" applyBorder="1" applyAlignment="1" applyProtection="1">
      <alignment horizontal="left" vertical="center"/>
      <protection hidden="1"/>
    </xf>
    <xf numFmtId="0" fontId="58" fillId="14" borderId="56" xfId="0" applyFont="1" applyFill="1" applyBorder="1" applyAlignment="1" applyProtection="1">
      <alignment horizontal="left" vertical="center"/>
      <protection hidden="1"/>
    </xf>
    <xf numFmtId="165" fontId="94" fillId="20" borderId="42" xfId="2" applyFont="1" applyFill="1" applyBorder="1" applyAlignment="1" applyProtection="1">
      <alignment horizontal="center" vertical="center"/>
      <protection locked="0"/>
    </xf>
    <xf numFmtId="14" fontId="68" fillId="17" borderId="0" xfId="0" applyNumberFormat="1" applyFont="1" applyFill="1" applyBorder="1" applyAlignment="1" applyProtection="1">
      <alignment horizontal="center" vertical="center"/>
      <protection locked="0"/>
    </xf>
    <xf numFmtId="0" fontId="68" fillId="17" borderId="0" xfId="0" applyFont="1" applyFill="1" applyBorder="1" applyAlignment="1" applyProtection="1">
      <alignment horizontal="center" vertical="center"/>
      <protection locked="0"/>
    </xf>
    <xf numFmtId="0" fontId="76" fillId="15" borderId="58" xfId="3" applyFill="1" applyBorder="1" applyAlignment="1" applyProtection="1">
      <alignment horizontal="left" vertical="center"/>
      <protection locked="0"/>
    </xf>
    <xf numFmtId="0" fontId="85" fillId="15" borderId="21" xfId="3" applyFont="1" applyFill="1" applyBorder="1" applyAlignment="1" applyProtection="1">
      <alignment horizontal="left" vertical="center"/>
      <protection locked="0"/>
    </xf>
    <xf numFmtId="0" fontId="85" fillId="15" borderId="59" xfId="3" applyFont="1" applyFill="1" applyBorder="1" applyAlignment="1" applyProtection="1">
      <alignment horizontal="left" vertical="center"/>
      <protection locked="0"/>
    </xf>
    <xf numFmtId="0" fontId="79" fillId="16" borderId="68" xfId="0" applyFont="1" applyFill="1" applyBorder="1" applyAlignment="1">
      <alignment horizontal="left" vertical="top" indent="1"/>
    </xf>
    <xf numFmtId="0" fontId="79" fillId="16" borderId="69" xfId="0" applyFont="1" applyFill="1" applyBorder="1" applyAlignment="1">
      <alignment horizontal="left" vertical="top" indent="1"/>
    </xf>
    <xf numFmtId="0" fontId="79" fillId="16" borderId="70" xfId="0" applyFont="1" applyFill="1" applyBorder="1" applyAlignment="1">
      <alignment horizontal="left" vertical="top" indent="1"/>
    </xf>
    <xf numFmtId="0" fontId="56" fillId="15" borderId="58" xfId="0" applyFont="1" applyFill="1" applyBorder="1" applyAlignment="1" applyProtection="1">
      <alignment horizontal="left" vertical="center"/>
      <protection locked="0"/>
    </xf>
    <xf numFmtId="0" fontId="56" fillId="15" borderId="21" xfId="0" applyFont="1" applyFill="1" applyBorder="1" applyAlignment="1" applyProtection="1">
      <alignment horizontal="left" vertical="center"/>
      <protection locked="0"/>
    </xf>
    <xf numFmtId="0" fontId="56" fillId="15" borderId="59" xfId="0" applyFont="1" applyFill="1" applyBorder="1" applyAlignment="1" applyProtection="1">
      <alignment horizontal="left" vertical="center"/>
      <protection locked="0"/>
    </xf>
    <xf numFmtId="14" fontId="94" fillId="20" borderId="54" xfId="2" applyNumberFormat="1" applyFont="1" applyFill="1" applyBorder="1" applyAlignment="1" applyProtection="1">
      <alignment horizontal="center" vertical="center"/>
      <protection locked="0"/>
    </xf>
    <xf numFmtId="0" fontId="71" fillId="17" borderId="0" xfId="0" applyFont="1" applyFill="1" applyBorder="1" applyAlignment="1">
      <alignment horizontal="center"/>
    </xf>
    <xf numFmtId="0" fontId="71" fillId="17" borderId="2" xfId="0" applyFont="1" applyFill="1" applyBorder="1" applyAlignment="1">
      <alignment horizontal="center"/>
    </xf>
    <xf numFmtId="0" fontId="71" fillId="18" borderId="47" xfId="0" applyFont="1" applyFill="1" applyBorder="1" applyAlignment="1" applyProtection="1">
      <alignment horizontal="left" vertical="top"/>
      <protection locked="0"/>
    </xf>
    <xf numFmtId="0" fontId="71" fillId="18" borderId="45" xfId="0" applyFont="1" applyFill="1" applyBorder="1" applyAlignment="1" applyProtection="1">
      <alignment horizontal="left" vertical="top"/>
      <protection locked="0"/>
    </xf>
    <xf numFmtId="0" fontId="71" fillId="18" borderId="65" xfId="0" applyFont="1" applyFill="1" applyBorder="1" applyAlignment="1" applyProtection="1">
      <alignment horizontal="left" vertical="top"/>
      <protection locked="0"/>
    </xf>
    <xf numFmtId="0" fontId="71" fillId="18" borderId="22" xfId="0" applyFont="1" applyFill="1" applyBorder="1" applyAlignment="1" applyProtection="1">
      <alignment horizontal="left" vertical="top"/>
      <protection locked="0"/>
    </xf>
    <xf numFmtId="0" fontId="71" fillId="18" borderId="0" xfId="0" applyFont="1" applyFill="1" applyBorder="1" applyAlignment="1" applyProtection="1">
      <alignment horizontal="left" vertical="top"/>
      <protection locked="0"/>
    </xf>
    <xf numFmtId="0" fontId="71" fillId="18" borderId="55" xfId="0" applyFont="1" applyFill="1" applyBorder="1" applyAlignment="1" applyProtection="1">
      <alignment horizontal="left" vertical="top"/>
      <protection locked="0"/>
    </xf>
    <xf numFmtId="0" fontId="71" fillId="18" borderId="66" xfId="0" applyFont="1" applyFill="1" applyBorder="1" applyAlignment="1" applyProtection="1">
      <alignment horizontal="left" vertical="top"/>
      <protection locked="0"/>
    </xf>
    <xf numFmtId="0" fontId="71" fillId="18" borderId="54" xfId="0" applyFont="1" applyFill="1" applyBorder="1" applyAlignment="1" applyProtection="1">
      <alignment horizontal="left" vertical="top"/>
      <protection locked="0"/>
    </xf>
    <xf numFmtId="0" fontId="71" fillId="18" borderId="67" xfId="0" applyFont="1" applyFill="1" applyBorder="1" applyAlignment="1" applyProtection="1">
      <alignment horizontal="left" vertical="top"/>
      <protection locked="0"/>
    </xf>
    <xf numFmtId="49" fontId="76" fillId="15" borderId="58" xfId="3" applyNumberFormat="1" applyFill="1" applyBorder="1" applyAlignment="1" applyProtection="1">
      <alignment horizontal="left" vertical="center"/>
      <protection locked="0"/>
    </xf>
    <xf numFmtId="49" fontId="85" fillId="15" borderId="21" xfId="3" applyNumberFormat="1" applyFont="1" applyFill="1" applyBorder="1" applyAlignment="1" applyProtection="1">
      <alignment horizontal="left" vertical="center"/>
      <protection locked="0"/>
    </xf>
    <xf numFmtId="49" fontId="85" fillId="15" borderId="59" xfId="3" applyNumberFormat="1" applyFont="1" applyFill="1" applyBorder="1" applyAlignment="1" applyProtection="1">
      <alignment horizontal="left" vertical="center"/>
      <protection locked="0"/>
    </xf>
    <xf numFmtId="49" fontId="56" fillId="15" borderId="58" xfId="0" applyNumberFormat="1" applyFont="1" applyFill="1" applyBorder="1" applyAlignment="1" applyProtection="1">
      <alignment horizontal="left" vertical="center"/>
      <protection locked="0"/>
    </xf>
    <xf numFmtId="49" fontId="56" fillId="15" borderId="21" xfId="0" applyNumberFormat="1" applyFont="1" applyFill="1" applyBorder="1" applyAlignment="1" applyProtection="1">
      <alignment horizontal="left" vertical="center"/>
      <protection locked="0"/>
    </xf>
    <xf numFmtId="49" fontId="56" fillId="15" borderId="59" xfId="0" applyNumberFormat="1" applyFont="1" applyFill="1" applyBorder="1" applyAlignment="1" applyProtection="1">
      <alignment horizontal="left" vertical="center"/>
      <protection locked="0"/>
    </xf>
    <xf numFmtId="0" fontId="56" fillId="15" borderId="58" xfId="0" applyNumberFormat="1" applyFont="1" applyFill="1" applyBorder="1" applyAlignment="1" applyProtection="1">
      <alignment horizontal="left" vertical="center"/>
      <protection locked="0"/>
    </xf>
    <xf numFmtId="0" fontId="56" fillId="15" borderId="21" xfId="0" applyNumberFormat="1" applyFont="1" applyFill="1" applyBorder="1" applyAlignment="1" applyProtection="1">
      <alignment horizontal="left" vertical="center"/>
      <protection locked="0"/>
    </xf>
    <xf numFmtId="0" fontId="56" fillId="15" borderId="59" xfId="0" applyNumberFormat="1" applyFont="1" applyFill="1" applyBorder="1" applyAlignment="1" applyProtection="1">
      <alignment horizontal="left" vertical="center"/>
      <protection locked="0"/>
    </xf>
    <xf numFmtId="0" fontId="58" fillId="15" borderId="62" xfId="0" applyFont="1" applyFill="1" applyBorder="1" applyAlignment="1" applyProtection="1">
      <alignment horizontal="left"/>
      <protection locked="0"/>
    </xf>
    <xf numFmtId="0" fontId="58" fillId="15" borderId="63" xfId="0" applyFont="1" applyFill="1" applyBorder="1" applyAlignment="1" applyProtection="1">
      <alignment horizontal="left"/>
      <protection locked="0"/>
    </xf>
    <xf numFmtId="0" fontId="58" fillId="15" borderId="64" xfId="0" applyFont="1" applyFill="1" applyBorder="1" applyAlignment="1" applyProtection="1">
      <alignment horizontal="left"/>
      <protection locked="0"/>
    </xf>
    <xf numFmtId="0" fontId="0" fillId="2" borderId="0" xfId="0" applyFill="1" applyAlignment="1" applyProtection="1">
      <alignment horizontal="left" vertical="top"/>
      <protection hidden="1"/>
    </xf>
    <xf numFmtId="14" fontId="72" fillId="2" borderId="0" xfId="0" applyNumberFormat="1" applyFont="1" applyFill="1" applyBorder="1" applyAlignment="1" applyProtection="1">
      <alignment horizontal="center" vertical="center"/>
      <protection hidden="1"/>
    </xf>
    <xf numFmtId="0" fontId="72" fillId="2" borderId="0" xfId="0" applyNumberFormat="1" applyFont="1" applyFill="1" applyBorder="1" applyAlignment="1" applyProtection="1">
      <alignment horizontal="center" vertical="center"/>
      <protection hidden="1"/>
    </xf>
    <xf numFmtId="0" fontId="82" fillId="2" borderId="0" xfId="0" applyNumberFormat="1" applyFont="1" applyFill="1" applyAlignment="1" applyProtection="1">
      <alignment horizontal="center"/>
      <protection hidden="1"/>
    </xf>
    <xf numFmtId="14" fontId="8" fillId="2" borderId="0" xfId="0" applyNumberFormat="1"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14" fontId="82" fillId="2" borderId="0" xfId="0" applyNumberFormat="1" applyFont="1" applyFill="1" applyAlignment="1" applyProtection="1">
      <alignment horizontal="center"/>
      <protection hidden="1"/>
    </xf>
    <xf numFmtId="0" fontId="8" fillId="2" borderId="0" xfId="0" applyFont="1" applyFill="1" applyBorder="1" applyAlignment="1" applyProtection="1">
      <alignment horizontal="center" vertical="center"/>
      <protection hidden="1"/>
    </xf>
    <xf numFmtId="0" fontId="72" fillId="2" borderId="0" xfId="1" applyNumberFormat="1" applyFont="1" applyFill="1" applyBorder="1" applyAlignment="1" applyProtection="1">
      <alignment horizontal="left" vertical="top" wrapText="1"/>
      <protection hidden="1"/>
    </xf>
    <xf numFmtId="0" fontId="72" fillId="2" borderId="0" xfId="1" quotePrefix="1" applyNumberFormat="1" applyFont="1" applyFill="1" applyBorder="1" applyAlignment="1" applyProtection="1">
      <alignment horizontal="left" vertical="top" wrapText="1"/>
      <protection hidden="1"/>
    </xf>
    <xf numFmtId="0" fontId="66" fillId="2" borderId="0" xfId="0" applyFont="1" applyFill="1" applyBorder="1" applyAlignment="1" applyProtection="1">
      <alignment horizontal="center"/>
      <protection hidden="1"/>
    </xf>
    <xf numFmtId="0" fontId="81" fillId="2" borderId="0" xfId="0" applyFont="1" applyFill="1" applyAlignment="1" applyProtection="1">
      <alignment horizontal="left"/>
      <protection hidden="1"/>
    </xf>
    <xf numFmtId="0" fontId="83" fillId="2" borderId="0" xfId="0" applyFont="1" applyFill="1" applyAlignment="1" applyProtection="1">
      <alignment horizontal="center" vertical="top" wrapText="1"/>
      <protection hidden="1"/>
    </xf>
    <xf numFmtId="168" fontId="0" fillId="2" borderId="0" xfId="0" applyNumberFormat="1" applyFill="1" applyAlignment="1" applyProtection="1">
      <alignment horizontal="center"/>
      <protection hidden="1"/>
    </xf>
    <xf numFmtId="0" fontId="66" fillId="2" borderId="0" xfId="0" applyFont="1" applyFill="1" applyBorder="1" applyAlignment="1" applyProtection="1">
      <alignment horizontal="center" vertical="center"/>
      <protection hidden="1"/>
    </xf>
    <xf numFmtId="0" fontId="111" fillId="0" borderId="146" xfId="0" applyFont="1" applyBorder="1" applyAlignment="1">
      <alignment horizontal="center" vertical="center" wrapText="1"/>
    </xf>
    <xf numFmtId="0" fontId="111" fillId="0" borderId="147" xfId="0" applyFont="1" applyBorder="1" applyAlignment="1">
      <alignment horizontal="center" vertical="center" wrapText="1"/>
    </xf>
    <xf numFmtId="0" fontId="111" fillId="0" borderId="148" xfId="0" applyFont="1" applyBorder="1" applyAlignment="1">
      <alignment horizontal="center" vertical="center" wrapText="1"/>
    </xf>
    <xf numFmtId="0" fontId="113" fillId="0" borderId="146" xfId="0" applyFont="1" applyBorder="1" applyAlignment="1">
      <alignment horizontal="center" vertical="center" wrapText="1"/>
    </xf>
    <xf numFmtId="0" fontId="113" fillId="0" borderId="147" xfId="0" applyFont="1" applyBorder="1" applyAlignment="1">
      <alignment horizontal="center" vertical="center" wrapText="1"/>
    </xf>
    <xf numFmtId="0" fontId="113" fillId="0" borderId="148" xfId="0" applyFont="1" applyBorder="1" applyAlignment="1">
      <alignment horizontal="center" vertical="center" wrapText="1"/>
    </xf>
    <xf numFmtId="0" fontId="113" fillId="0" borderId="156" xfId="0" applyFont="1" applyBorder="1" applyAlignment="1">
      <alignment horizontal="center" vertical="center" wrapText="1"/>
    </xf>
    <xf numFmtId="0" fontId="113" fillId="0" borderId="157" xfId="0" applyFont="1" applyBorder="1" applyAlignment="1">
      <alignment horizontal="center" vertical="center" wrapText="1"/>
    </xf>
    <xf numFmtId="0" fontId="113" fillId="0" borderId="158" xfId="0" applyFont="1" applyBorder="1" applyAlignment="1">
      <alignment horizontal="center" vertical="center" wrapText="1"/>
    </xf>
    <xf numFmtId="0" fontId="113" fillId="0" borderId="153" xfId="0" applyFont="1" applyBorder="1" applyAlignment="1">
      <alignment horizontal="center" vertical="center" wrapText="1"/>
    </xf>
    <xf numFmtId="0" fontId="113" fillId="0" borderId="154" xfId="0" applyFont="1" applyBorder="1" applyAlignment="1">
      <alignment horizontal="center" vertical="center" wrapText="1"/>
    </xf>
    <xf numFmtId="0" fontId="113" fillId="0" borderId="155" xfId="0" applyFont="1" applyBorder="1" applyAlignment="1">
      <alignment horizontal="center" vertical="center" wrapText="1"/>
    </xf>
    <xf numFmtId="0" fontId="111" fillId="0" borderId="152" xfId="0" applyFont="1" applyBorder="1" applyAlignment="1">
      <alignment horizontal="center" vertical="center" wrapText="1"/>
    </xf>
  </cellXfs>
  <cellStyles count="5">
    <cellStyle name="Collegamento ipertestuale" xfId="3" builtinId="8"/>
    <cellStyle name="Migliaia" xfId="1" builtinId="3"/>
    <cellStyle name="Migliaia 2" xfId="4" xr:uid="{00000000-0005-0000-0000-000002000000}"/>
    <cellStyle name="Normale" xfId="0" builtinId="0"/>
    <cellStyle name="Valuta" xfId="2" builtinId="4"/>
  </cellStyles>
  <dxfs count="45">
    <dxf>
      <fill>
        <patternFill>
          <bgColor theme="8" tint="0.79998168889431442"/>
        </patternFill>
      </fill>
      <border>
        <left style="thin">
          <color auto="1"/>
        </left>
        <right style="thin">
          <color theme="0"/>
        </right>
        <top style="thin">
          <color auto="1"/>
        </top>
        <bottom style="thin">
          <color theme="0"/>
        </bottom>
        <vertical/>
        <horizontal/>
      </border>
    </dxf>
    <dxf>
      <border>
        <bottom style="hair">
          <color auto="1"/>
        </bottom>
        <vertical/>
        <horizontal/>
      </border>
    </dxf>
    <dxf>
      <border>
        <left style="thin">
          <color auto="1"/>
        </left>
        <right style="thin">
          <color auto="1"/>
        </right>
        <top style="thin">
          <color auto="1"/>
        </top>
        <bottom style="thin">
          <color auto="1"/>
        </bottom>
        <vertical/>
        <horizontal/>
      </border>
    </dxf>
    <dxf>
      <font>
        <color theme="8" tint="0.39994506668294322"/>
      </font>
      <fill>
        <patternFill>
          <bgColor theme="8" tint="0.39994506668294322"/>
        </patternFill>
      </fill>
    </dxf>
    <dxf>
      <font>
        <color theme="1"/>
      </font>
      <fill>
        <patternFill>
          <bgColor theme="0"/>
        </patternFill>
      </fill>
    </dxf>
    <dxf>
      <font>
        <color theme="1"/>
      </font>
      <fill>
        <patternFill>
          <bgColor theme="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bgColor rgb="FFFFFF00"/>
        </patternFill>
      </fill>
    </dxf>
    <dxf>
      <font>
        <color theme="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1"/>
      </font>
      <fill>
        <patternFill>
          <bgColor theme="0"/>
        </patternFill>
      </fill>
    </dxf>
    <dxf>
      <font>
        <color theme="1"/>
      </font>
      <fill>
        <patternFill>
          <bgColor theme="0"/>
        </patternFill>
      </fill>
    </dxf>
    <dxf>
      <fill>
        <patternFill patternType="lightTrellis"/>
      </fill>
    </dxf>
    <dxf>
      <fill>
        <patternFill patternType="gray125"/>
      </fill>
    </dxf>
    <dxf>
      <fill>
        <patternFill patternType="lightTrellis"/>
      </fill>
    </dxf>
    <dxf>
      <fill>
        <patternFill patternType="gray125"/>
      </fill>
    </dxf>
    <dxf>
      <fill>
        <patternFill>
          <bgColor rgb="FFFFFF00"/>
        </patternFill>
      </fill>
    </dxf>
    <dxf>
      <fill>
        <patternFill>
          <bgColor rgb="FFFF0000"/>
        </patternFill>
      </fill>
    </dxf>
    <dxf>
      <font>
        <b/>
        <i val="0"/>
        <color theme="0"/>
      </font>
      <fill>
        <patternFill>
          <bgColor rgb="FFFF0000"/>
        </patternFill>
      </fill>
    </dxf>
    <dxf>
      <font>
        <color rgb="FF002060"/>
      </font>
      <fill>
        <patternFill>
          <bgColor rgb="FFFFFF00"/>
        </patternFill>
      </fill>
    </dxf>
    <dxf>
      <font>
        <b/>
        <i val="0"/>
        <color theme="0"/>
      </font>
      <fill>
        <patternFill>
          <bgColor theme="3" tint="0.39994506668294322"/>
        </patternFill>
      </fill>
    </dxf>
    <dxf>
      <font>
        <b/>
        <i val="0"/>
        <color theme="0"/>
      </font>
      <fill>
        <patternFill>
          <bgColor rgb="FF00B050"/>
        </patternFill>
      </fill>
    </dxf>
    <dxf>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patternType="gray125"/>
      </fill>
    </dxf>
    <dxf>
      <border>
        <bottom style="hair">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color rgb="FF39773A"/>
      <color rgb="FF702A0A"/>
      <color rgb="FF3B1C03"/>
      <color rgb="FF281302"/>
      <color rgb="FF3366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N$19" lockText="1"/>
</file>

<file path=xl/ctrlProps/ctrlProp10.xml><?xml version="1.0" encoding="utf-8"?>
<formControlPr xmlns="http://schemas.microsoft.com/office/spreadsheetml/2009/9/main" objectType="CheckBox" fmlaLink="$BN$28" lockText="1"/>
</file>

<file path=xl/ctrlProps/ctrlProp11.xml><?xml version="1.0" encoding="utf-8"?>
<formControlPr xmlns="http://schemas.microsoft.com/office/spreadsheetml/2009/9/main" objectType="CheckBox" fmlaLink="$BN$35" lockText="1"/>
</file>

<file path=xl/ctrlProps/ctrlProp12.xml><?xml version="1.0" encoding="utf-8"?>
<formControlPr xmlns="http://schemas.microsoft.com/office/spreadsheetml/2009/9/main" objectType="CheckBox" fmlaLink="$BN$51" lockText="1"/>
</file>

<file path=xl/ctrlProps/ctrlProp13.xml><?xml version="1.0" encoding="utf-8"?>
<formControlPr xmlns="http://schemas.microsoft.com/office/spreadsheetml/2009/9/main" objectType="CheckBox" fmlaLink="$BN$53" lockText="1"/>
</file>

<file path=xl/ctrlProps/ctrlProp14.xml><?xml version="1.0" encoding="utf-8"?>
<formControlPr xmlns="http://schemas.microsoft.com/office/spreadsheetml/2009/9/main" objectType="CheckBox" fmlaLink="$BN$18" lockText="1"/>
</file>

<file path=xl/ctrlProps/ctrlProp15.xml><?xml version="1.0" encoding="utf-8"?>
<formControlPr xmlns="http://schemas.microsoft.com/office/spreadsheetml/2009/9/main" objectType="CheckBox" fmlaLink="$BN$18" lockText="1"/>
</file>

<file path=xl/ctrlProps/ctrlProp16.xml><?xml version="1.0" encoding="utf-8"?>
<formControlPr xmlns="http://schemas.microsoft.com/office/spreadsheetml/2009/9/main" objectType="CheckBox" fmlaLink="$BN$18" lockText="1"/>
</file>

<file path=xl/ctrlProps/ctrlProp17.xml><?xml version="1.0" encoding="utf-8"?>
<formControlPr xmlns="http://schemas.microsoft.com/office/spreadsheetml/2009/9/main" objectType="CheckBox" fmlaLink="$BN$18" lockText="1"/>
</file>

<file path=xl/ctrlProps/ctrlProp18.xml><?xml version="1.0" encoding="utf-8"?>
<formControlPr xmlns="http://schemas.microsoft.com/office/spreadsheetml/2009/9/main" objectType="CheckBox" fmlaLink="$BN$18" lockText="1"/>
</file>

<file path=xl/ctrlProps/ctrlProp19.xml><?xml version="1.0" encoding="utf-8"?>
<formControlPr xmlns="http://schemas.microsoft.com/office/spreadsheetml/2009/9/main" objectType="CheckBox" fmlaLink="$BN$18" lockText="1"/>
</file>

<file path=xl/ctrlProps/ctrlProp2.xml><?xml version="1.0" encoding="utf-8"?>
<formControlPr xmlns="http://schemas.microsoft.com/office/spreadsheetml/2009/9/main" objectType="CheckBox" fmlaLink="$BN$20" lockText="1"/>
</file>

<file path=xl/ctrlProps/ctrlProp20.xml><?xml version="1.0" encoding="utf-8"?>
<formControlPr xmlns="http://schemas.microsoft.com/office/spreadsheetml/2009/9/main" objectType="CheckBox" fmlaLink="$BN$18" lockText="1"/>
</file>

<file path=xl/ctrlProps/ctrlProp21.xml><?xml version="1.0" encoding="utf-8"?>
<formControlPr xmlns="http://schemas.microsoft.com/office/spreadsheetml/2009/9/main" objectType="CheckBox" fmlaLink="$BN$18" lockText="1"/>
</file>

<file path=xl/ctrlProps/ctrlProp22.xml><?xml version="1.0" encoding="utf-8"?>
<formControlPr xmlns="http://schemas.microsoft.com/office/spreadsheetml/2009/9/main" objectType="CheckBox" fmlaLink="$BN$18" lockText="1"/>
</file>

<file path=xl/ctrlProps/ctrlProp23.xml><?xml version="1.0" encoding="utf-8"?>
<formControlPr xmlns="http://schemas.microsoft.com/office/spreadsheetml/2009/9/main" objectType="CheckBox" fmlaLink="$BN$18" lockText="1"/>
</file>

<file path=xl/ctrlProps/ctrlProp24.xml><?xml version="1.0" encoding="utf-8"?>
<formControlPr xmlns="http://schemas.microsoft.com/office/spreadsheetml/2009/9/main" objectType="CheckBox" fmlaLink="$BN$18" lockText="1"/>
</file>

<file path=xl/ctrlProps/ctrlProp25.xml><?xml version="1.0" encoding="utf-8"?>
<formControlPr xmlns="http://schemas.microsoft.com/office/spreadsheetml/2009/9/main" objectType="CheckBox" fmlaLink="$BN$18" lockText="1"/>
</file>

<file path=xl/ctrlProps/ctrlProp26.xml><?xml version="1.0" encoding="utf-8"?>
<formControlPr xmlns="http://schemas.microsoft.com/office/spreadsheetml/2009/9/main" objectType="CheckBox" fmlaLink="$BN$18" lockText="1"/>
</file>

<file path=xl/ctrlProps/ctrlProp27.xml><?xml version="1.0" encoding="utf-8"?>
<formControlPr xmlns="http://schemas.microsoft.com/office/spreadsheetml/2009/9/main" objectType="CheckBox" fmlaLink="$BN$18" lockText="1"/>
</file>

<file path=xl/ctrlProps/ctrlProp28.xml><?xml version="1.0" encoding="utf-8"?>
<formControlPr xmlns="http://schemas.microsoft.com/office/spreadsheetml/2009/9/main" objectType="CheckBox" fmlaLink="$BN$18" lockText="1"/>
</file>

<file path=xl/ctrlProps/ctrlProp29.xml><?xml version="1.0" encoding="utf-8"?>
<formControlPr xmlns="http://schemas.microsoft.com/office/spreadsheetml/2009/9/main" objectType="CheckBox" fmlaLink="$BN$18" lockText="1"/>
</file>

<file path=xl/ctrlProps/ctrlProp3.xml><?xml version="1.0" encoding="utf-8"?>
<formControlPr xmlns="http://schemas.microsoft.com/office/spreadsheetml/2009/9/main" objectType="CheckBox" fmlaLink="$BN$21" lockText="1"/>
</file>

<file path=xl/ctrlProps/ctrlProp30.xml><?xml version="1.0" encoding="utf-8"?>
<formControlPr xmlns="http://schemas.microsoft.com/office/spreadsheetml/2009/9/main" objectType="CheckBox" fmlaLink="$BN$18" lockText="1"/>
</file>

<file path=xl/ctrlProps/ctrlProp31.xml><?xml version="1.0" encoding="utf-8"?>
<formControlPr xmlns="http://schemas.microsoft.com/office/spreadsheetml/2009/9/main" objectType="CheckBox" fmlaLink="$BN$18" lockText="1"/>
</file>

<file path=xl/ctrlProps/ctrlProp32.xml><?xml version="1.0" encoding="utf-8"?>
<formControlPr xmlns="http://schemas.microsoft.com/office/spreadsheetml/2009/9/main" objectType="CheckBox" fmlaLink="$BN$18" lockText="1"/>
</file>

<file path=xl/ctrlProps/ctrlProp33.xml><?xml version="1.0" encoding="utf-8"?>
<formControlPr xmlns="http://schemas.microsoft.com/office/spreadsheetml/2009/9/main" objectType="CheckBox" fmlaLink="$BN$18" lockText="1"/>
</file>

<file path=xl/ctrlProps/ctrlProp34.xml><?xml version="1.0" encoding="utf-8"?>
<formControlPr xmlns="http://schemas.microsoft.com/office/spreadsheetml/2009/9/main" objectType="CheckBox" fmlaLink="$BN$19" lockText="1"/>
</file>

<file path=xl/ctrlProps/ctrlProp35.xml><?xml version="1.0" encoding="utf-8"?>
<formControlPr xmlns="http://schemas.microsoft.com/office/spreadsheetml/2009/9/main" objectType="CheckBox" fmlaLink="$BN$20" lockText="1"/>
</file>

<file path=xl/ctrlProps/ctrlProp36.xml><?xml version="1.0" encoding="utf-8"?>
<formControlPr xmlns="http://schemas.microsoft.com/office/spreadsheetml/2009/9/main" objectType="CheckBox" fmlaLink="$BN$21" lockText="1"/>
</file>

<file path=xl/ctrlProps/ctrlProp37.xml><?xml version="1.0" encoding="utf-8"?>
<formControlPr xmlns="http://schemas.microsoft.com/office/spreadsheetml/2009/9/main" objectType="CheckBox" fmlaLink="$BN$22" lockText="1"/>
</file>

<file path=xl/ctrlProps/ctrlProp38.xml><?xml version="1.0" encoding="utf-8"?>
<formControlPr xmlns="http://schemas.microsoft.com/office/spreadsheetml/2009/9/main" objectType="CheckBox" fmlaLink="$BN$23" lockText="1"/>
</file>

<file path=xl/ctrlProps/ctrlProp39.xml><?xml version="1.0" encoding="utf-8"?>
<formControlPr xmlns="http://schemas.microsoft.com/office/spreadsheetml/2009/9/main" objectType="CheckBox" fmlaLink="$BN$24" lockText="1"/>
</file>

<file path=xl/ctrlProps/ctrlProp4.xml><?xml version="1.0" encoding="utf-8"?>
<formControlPr xmlns="http://schemas.microsoft.com/office/spreadsheetml/2009/9/main" objectType="CheckBox" fmlaLink="$BN$22" lockText="1"/>
</file>

<file path=xl/ctrlProps/ctrlProp40.xml><?xml version="1.0" encoding="utf-8"?>
<formControlPr xmlns="http://schemas.microsoft.com/office/spreadsheetml/2009/9/main" objectType="CheckBox" fmlaLink="$BN$25" lockText="1"/>
</file>

<file path=xl/ctrlProps/ctrlProp41.xml><?xml version="1.0" encoding="utf-8"?>
<formControlPr xmlns="http://schemas.microsoft.com/office/spreadsheetml/2009/9/main" objectType="CheckBox" fmlaLink="$BN$26" lockText="1"/>
</file>

<file path=xl/ctrlProps/ctrlProp42.xml><?xml version="1.0" encoding="utf-8"?>
<formControlPr xmlns="http://schemas.microsoft.com/office/spreadsheetml/2009/9/main" objectType="CheckBox" fmlaLink="$BN$27" lockText="1"/>
</file>

<file path=xl/ctrlProps/ctrlProp43.xml><?xml version="1.0" encoding="utf-8"?>
<formControlPr xmlns="http://schemas.microsoft.com/office/spreadsheetml/2009/9/main" objectType="CheckBox" fmlaLink="$BN$28" lockText="1"/>
</file>

<file path=xl/ctrlProps/ctrlProp44.xml><?xml version="1.0" encoding="utf-8"?>
<formControlPr xmlns="http://schemas.microsoft.com/office/spreadsheetml/2009/9/main" objectType="CheckBox" fmlaLink="$BN$29" lockText="1"/>
</file>

<file path=xl/ctrlProps/ctrlProp45.xml><?xml version="1.0" encoding="utf-8"?>
<formControlPr xmlns="http://schemas.microsoft.com/office/spreadsheetml/2009/9/main" objectType="CheckBox" fmlaLink="$BN$30" lockText="1"/>
</file>

<file path=xl/ctrlProps/ctrlProp46.xml><?xml version="1.0" encoding="utf-8"?>
<formControlPr xmlns="http://schemas.microsoft.com/office/spreadsheetml/2009/9/main" objectType="CheckBox" fmlaLink="$BN$31" lockText="1"/>
</file>

<file path=xl/ctrlProps/ctrlProp47.xml><?xml version="1.0" encoding="utf-8"?>
<formControlPr xmlns="http://schemas.microsoft.com/office/spreadsheetml/2009/9/main" objectType="CheckBox" fmlaLink="$BN$32" lockText="1"/>
</file>

<file path=xl/ctrlProps/ctrlProp48.xml><?xml version="1.0" encoding="utf-8"?>
<formControlPr xmlns="http://schemas.microsoft.com/office/spreadsheetml/2009/9/main" objectType="CheckBox" fmlaLink="$BN$33" lockText="1"/>
</file>

<file path=xl/ctrlProps/ctrlProp49.xml><?xml version="1.0" encoding="utf-8"?>
<formControlPr xmlns="http://schemas.microsoft.com/office/spreadsheetml/2009/9/main" objectType="CheckBox" fmlaLink="$BN$34" lockText="1"/>
</file>

<file path=xl/ctrlProps/ctrlProp5.xml><?xml version="1.0" encoding="utf-8"?>
<formControlPr xmlns="http://schemas.microsoft.com/office/spreadsheetml/2009/9/main" objectType="CheckBox" fmlaLink="$BN$23" lockText="1"/>
</file>

<file path=xl/ctrlProps/ctrlProp50.xml><?xml version="1.0" encoding="utf-8"?>
<formControlPr xmlns="http://schemas.microsoft.com/office/spreadsheetml/2009/9/main" objectType="CheckBox" fmlaLink="$BN$35" lockText="1"/>
</file>

<file path=xl/ctrlProps/ctrlProp51.xml><?xml version="1.0" encoding="utf-8"?>
<formControlPr xmlns="http://schemas.microsoft.com/office/spreadsheetml/2009/9/main" objectType="CheckBox" fmlaLink="$BN$36" lockText="1"/>
</file>

<file path=xl/ctrlProps/ctrlProp52.xml><?xml version="1.0" encoding="utf-8"?>
<formControlPr xmlns="http://schemas.microsoft.com/office/spreadsheetml/2009/9/main" objectType="CheckBox" fmlaLink="$BN$37" lockText="1"/>
</file>

<file path=xl/ctrlProps/ctrlProp53.xml><?xml version="1.0" encoding="utf-8"?>
<formControlPr xmlns="http://schemas.microsoft.com/office/spreadsheetml/2009/9/main" objectType="CheckBox" fmlaLink="$BN$19" lockText="1"/>
</file>

<file path=xl/ctrlProps/ctrlProp54.xml><?xml version="1.0" encoding="utf-8"?>
<formControlPr xmlns="http://schemas.microsoft.com/office/spreadsheetml/2009/9/main" objectType="CheckBox" fmlaLink="$BN$18" lockText="1"/>
</file>

<file path=xl/ctrlProps/ctrlProp55.xml><?xml version="1.0" encoding="utf-8"?>
<formControlPr xmlns="http://schemas.microsoft.com/office/spreadsheetml/2009/9/main" objectType="CheckBox" fmlaLink="$BN$18" lockText="1"/>
</file>

<file path=xl/ctrlProps/ctrlProp56.xml><?xml version="1.0" encoding="utf-8"?>
<formControlPr xmlns="http://schemas.microsoft.com/office/spreadsheetml/2009/9/main" objectType="CheckBox" fmlaLink="$BN$18" lockText="1"/>
</file>

<file path=xl/ctrlProps/ctrlProp57.xml><?xml version="1.0" encoding="utf-8"?>
<formControlPr xmlns="http://schemas.microsoft.com/office/spreadsheetml/2009/9/main" objectType="CheckBox" fmlaLink="$BN$36" lockText="1"/>
</file>

<file path=xl/ctrlProps/ctrlProp58.xml><?xml version="1.0" encoding="utf-8"?>
<formControlPr xmlns="http://schemas.microsoft.com/office/spreadsheetml/2009/9/main" objectType="CheckBox" fmlaLink="$BN$18" lockText="1"/>
</file>

<file path=xl/ctrlProps/ctrlProp59.xml><?xml version="1.0" encoding="utf-8"?>
<formControlPr xmlns="http://schemas.microsoft.com/office/spreadsheetml/2009/9/main" objectType="CheckBox" fmlaLink="$BN$37" lockText="1"/>
</file>

<file path=xl/ctrlProps/ctrlProp6.xml><?xml version="1.0" encoding="utf-8"?>
<formControlPr xmlns="http://schemas.microsoft.com/office/spreadsheetml/2009/9/main" objectType="CheckBox" fmlaLink="$BN$24" lockText="1"/>
</file>

<file path=xl/ctrlProps/ctrlProp60.xml><?xml version="1.0" encoding="utf-8"?>
<formControlPr xmlns="http://schemas.microsoft.com/office/spreadsheetml/2009/9/main" objectType="CheckBox" fmlaLink="$BN$40" lockText="1"/>
</file>

<file path=xl/ctrlProps/ctrlProp61.xml><?xml version="1.0" encoding="utf-8"?>
<formControlPr xmlns="http://schemas.microsoft.com/office/spreadsheetml/2009/9/main" objectType="CheckBox" fmlaLink="$BN$41" lockText="1"/>
</file>

<file path=xl/ctrlProps/ctrlProp62.xml><?xml version="1.0" encoding="utf-8"?>
<formControlPr xmlns="http://schemas.microsoft.com/office/spreadsheetml/2009/9/main" objectType="CheckBox" fmlaLink="$BN$66" lockText="1"/>
</file>

<file path=xl/ctrlProps/ctrlProp63.xml><?xml version="1.0" encoding="utf-8"?>
<formControlPr xmlns="http://schemas.microsoft.com/office/spreadsheetml/2009/9/main" objectType="CheckBox" fmlaLink="$BN$55" lockText="1"/>
</file>

<file path=xl/ctrlProps/ctrlProp64.xml><?xml version="1.0" encoding="utf-8"?>
<formControlPr xmlns="http://schemas.microsoft.com/office/spreadsheetml/2009/9/main" objectType="CheckBox" fmlaLink="$BN$65" lockText="1"/>
</file>

<file path=xl/ctrlProps/ctrlProp65.xml><?xml version="1.0" encoding="utf-8"?>
<formControlPr xmlns="http://schemas.microsoft.com/office/spreadsheetml/2009/9/main" objectType="CheckBox" fmlaLink="$BN$64" lockText="1"/>
</file>

<file path=xl/ctrlProps/ctrlProp66.xml><?xml version="1.0" encoding="utf-8"?>
<formControlPr xmlns="http://schemas.microsoft.com/office/spreadsheetml/2009/9/main" objectType="CheckBox" fmlaLink="$BN$67" lockText="1"/>
</file>

<file path=xl/ctrlProps/ctrlProp67.xml><?xml version="1.0" encoding="utf-8"?>
<formControlPr xmlns="http://schemas.microsoft.com/office/spreadsheetml/2009/9/main" objectType="CheckBox" fmlaLink="$BN$58" lockText="1"/>
</file>

<file path=xl/ctrlProps/ctrlProp68.xml><?xml version="1.0" encoding="utf-8"?>
<formControlPr xmlns="http://schemas.microsoft.com/office/spreadsheetml/2009/9/main" objectType="CheckBox" fmlaLink="$BN$52" lockText="1"/>
</file>

<file path=xl/ctrlProps/ctrlProp69.xml><?xml version="1.0" encoding="utf-8"?>
<formControlPr xmlns="http://schemas.microsoft.com/office/spreadsheetml/2009/9/main" objectType="CheckBox" fmlaLink="$BN$54" lockText="1"/>
</file>

<file path=xl/ctrlProps/ctrlProp7.xml><?xml version="1.0" encoding="utf-8"?>
<formControlPr xmlns="http://schemas.microsoft.com/office/spreadsheetml/2009/9/main" objectType="CheckBox" fmlaLink="$BN$25" lockText="1"/>
</file>

<file path=xl/ctrlProps/ctrlProp70.xml><?xml version="1.0" encoding="utf-8"?>
<formControlPr xmlns="http://schemas.microsoft.com/office/spreadsheetml/2009/9/main" objectType="CheckBox" fmlaLink="$BN$59" lockText="1"/>
</file>

<file path=xl/ctrlProps/ctrlProp71.xml><?xml version="1.0" encoding="utf-8"?>
<formControlPr xmlns="http://schemas.microsoft.com/office/spreadsheetml/2009/9/main" objectType="CheckBox" fmlaLink="$BN$60" lockText="1"/>
</file>

<file path=xl/ctrlProps/ctrlProp72.xml><?xml version="1.0" encoding="utf-8"?>
<formControlPr xmlns="http://schemas.microsoft.com/office/spreadsheetml/2009/9/main" objectType="CheckBox" fmlaLink="$BN$50" lockText="1"/>
</file>

<file path=xl/ctrlProps/ctrlProp73.xml><?xml version="1.0" encoding="utf-8"?>
<formControlPr xmlns="http://schemas.microsoft.com/office/spreadsheetml/2009/9/main" objectType="CheckBox" fmlaLink="$BN$57" lockText="1"/>
</file>

<file path=xl/ctrlProps/ctrlProp74.xml><?xml version="1.0" encoding="utf-8"?>
<formControlPr xmlns="http://schemas.microsoft.com/office/spreadsheetml/2009/9/main" objectType="CheckBox" fmlaLink="$BN$56" lockText="1"/>
</file>

<file path=xl/ctrlProps/ctrlProp75.xml><?xml version="1.0" encoding="utf-8"?>
<formControlPr xmlns="http://schemas.microsoft.com/office/spreadsheetml/2009/9/main" objectType="CheckBox" fmlaLink="$BN$58" lockText="1"/>
</file>

<file path=xl/ctrlProps/ctrlProp76.xml><?xml version="1.0" encoding="utf-8"?>
<formControlPr xmlns="http://schemas.microsoft.com/office/spreadsheetml/2009/9/main" objectType="CheckBox" fmlaLink="$BN$59" lockText="1"/>
</file>

<file path=xl/ctrlProps/ctrlProp77.xml><?xml version="1.0" encoding="utf-8"?>
<formControlPr xmlns="http://schemas.microsoft.com/office/spreadsheetml/2009/9/main" objectType="CheckBox" fmlaLink="$BN$60" lockText="1"/>
</file>

<file path=xl/ctrlProps/ctrlProp78.xml><?xml version="1.0" encoding="utf-8"?>
<formControlPr xmlns="http://schemas.microsoft.com/office/spreadsheetml/2009/9/main" objectType="CheckBox" fmlaLink="$BN$51" lockText="1"/>
</file>

<file path=xl/ctrlProps/ctrlProp79.xml><?xml version="1.0" encoding="utf-8"?>
<formControlPr xmlns="http://schemas.microsoft.com/office/spreadsheetml/2009/9/main" objectType="CheckBox" fmlaLink="$BN$52" lockText="1"/>
</file>

<file path=xl/ctrlProps/ctrlProp8.xml><?xml version="1.0" encoding="utf-8"?>
<formControlPr xmlns="http://schemas.microsoft.com/office/spreadsheetml/2009/9/main" objectType="CheckBox" fmlaLink="$BN$26" lockText="1"/>
</file>

<file path=xl/ctrlProps/ctrlProp80.xml><?xml version="1.0" encoding="utf-8"?>
<formControlPr xmlns="http://schemas.microsoft.com/office/spreadsheetml/2009/9/main" objectType="CheckBox" fmlaLink="$BN$53" lockText="1"/>
</file>

<file path=xl/ctrlProps/ctrlProp81.xml><?xml version="1.0" encoding="utf-8"?>
<formControlPr xmlns="http://schemas.microsoft.com/office/spreadsheetml/2009/9/main" objectType="CheckBox" fmlaLink="$BN$54" lockText="1"/>
</file>

<file path=xl/ctrlProps/ctrlProp82.xml><?xml version="1.0" encoding="utf-8"?>
<formControlPr xmlns="http://schemas.microsoft.com/office/spreadsheetml/2009/9/main" objectType="CheckBox" fmlaLink="$BN$55" lockText="1"/>
</file>

<file path=xl/ctrlProps/ctrlProp83.xml><?xml version="1.0" encoding="utf-8"?>
<formControlPr xmlns="http://schemas.microsoft.com/office/spreadsheetml/2009/9/main" objectType="CheckBox" fmlaLink="$BN$56" lockText="1"/>
</file>

<file path=xl/ctrlProps/ctrlProp84.xml><?xml version="1.0" encoding="utf-8"?>
<formControlPr xmlns="http://schemas.microsoft.com/office/spreadsheetml/2009/9/main" objectType="CheckBox" fmlaLink="$AZ$16" lockText="1" noThreeD="1"/>
</file>

<file path=xl/ctrlProps/ctrlProp85.xml><?xml version="1.0" encoding="utf-8"?>
<formControlPr xmlns="http://schemas.microsoft.com/office/spreadsheetml/2009/9/main" objectType="CheckBox" fmlaLink="$AZ$18" lockText="1" noThreeD="1"/>
</file>

<file path=xl/ctrlProps/ctrlProp86.xml><?xml version="1.0" encoding="utf-8"?>
<formControlPr xmlns="http://schemas.microsoft.com/office/spreadsheetml/2009/9/main" objectType="Radio" firstButton="1" fmlaLink="$AX$3" lockText="1" noThreeD="1"/>
</file>

<file path=xl/ctrlProps/ctrlProp87.xml><?xml version="1.0" encoding="utf-8"?>
<formControlPr xmlns="http://schemas.microsoft.com/office/spreadsheetml/2009/9/main" objectType="CheckBox" fmlaLink="$AZ$17" lockText="1" noThreeD="1"/>
</file>

<file path=xl/ctrlProps/ctrlProp8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CheckBox" fmlaLink="$BN$27" lockText="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1</xdr:col>
      <xdr:colOff>120162</xdr:colOff>
      <xdr:row>17</xdr:row>
      <xdr:rowOff>38100</xdr:rowOff>
    </xdr:from>
    <xdr:ext cx="102577" cy="133350"/>
    <xdr:pic>
      <xdr:nvPicPr>
        <xdr:cNvPr id="63" name="Picture 81" descr="Segno di spunta, tipo di carattere Segoe UI Symbol, codice carattere 2714 hex.">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762" y="327660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120162</xdr:colOff>
      <xdr:row>43</xdr:row>
      <xdr:rowOff>66675</xdr:rowOff>
    </xdr:from>
    <xdr:ext cx="102577" cy="133350"/>
    <xdr:pic>
      <xdr:nvPicPr>
        <xdr:cNvPr id="70" name="Picture 109" descr="Segno di spunta, tipo di carattere Segoe UI Symbol, codice carattere 2714 hex.">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762" y="8258175"/>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120162</xdr:colOff>
      <xdr:row>60</xdr:row>
      <xdr:rowOff>19050</xdr:rowOff>
    </xdr:from>
    <xdr:ext cx="102577" cy="133350"/>
    <xdr:pic>
      <xdr:nvPicPr>
        <xdr:cNvPr id="71" name="Picture 110" descr="Segno di spunta, tipo di carattere Segoe UI Symbol, codice carattere 2714 hex.">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8962" y="1144905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120162</xdr:colOff>
      <xdr:row>53</xdr:row>
      <xdr:rowOff>19050</xdr:rowOff>
    </xdr:from>
    <xdr:ext cx="102577" cy="133350"/>
    <xdr:pic>
      <xdr:nvPicPr>
        <xdr:cNvPr id="88" name="Picture 92" descr="Segno di spunta, tipo di carattere Segoe UI Symbol, codice carattere 2714 hex.">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8962" y="1011555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17972</xdr:colOff>
      <xdr:row>2</xdr:row>
      <xdr:rowOff>58772</xdr:rowOff>
    </xdr:from>
    <xdr:ext cx="1860070" cy="2104639"/>
    <xdr:pic>
      <xdr:nvPicPr>
        <xdr:cNvPr id="89" name="Immagin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7572" y="439772"/>
          <a:ext cx="1860070" cy="2104639"/>
        </a:xfrm>
        <a:prstGeom prst="rect">
          <a:avLst/>
        </a:prstGeom>
      </xdr:spPr>
    </xdr:pic>
    <xdr:clientData/>
  </xdr:oneCellAnchor>
  <xdr:oneCellAnchor>
    <xdr:from>
      <xdr:col>12</xdr:col>
      <xdr:colOff>116817</xdr:colOff>
      <xdr:row>1</xdr:row>
      <xdr:rowOff>62900</xdr:rowOff>
    </xdr:from>
    <xdr:ext cx="1199501" cy="1249033"/>
    <xdr:pic>
      <xdr:nvPicPr>
        <xdr:cNvPr id="90" name="Immagin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32017" y="253400"/>
          <a:ext cx="1199501" cy="1249033"/>
        </a:xfrm>
        <a:prstGeom prst="rect">
          <a:avLst/>
        </a:prstGeom>
      </xdr:spPr>
    </xdr:pic>
    <xdr:clientData/>
  </xdr:oneCellAnchor>
  <xdr:oneCellAnchor>
    <xdr:from>
      <xdr:col>42</xdr:col>
      <xdr:colOff>35943</xdr:colOff>
      <xdr:row>2</xdr:row>
      <xdr:rowOff>156041</xdr:rowOff>
    </xdr:from>
    <xdr:ext cx="1860070" cy="895305"/>
    <xdr:pic>
      <xdr:nvPicPr>
        <xdr:cNvPr id="91" name="Immagine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639143" y="537041"/>
          <a:ext cx="1860070" cy="895305"/>
        </a:xfrm>
        <a:prstGeom prst="rect">
          <a:avLst/>
        </a:prstGeom>
      </xdr:spPr>
    </xdr:pic>
    <xdr:clientData/>
  </xdr:oneCellAnchor>
  <xdr:oneCellAnchor>
    <xdr:from>
      <xdr:col>12</xdr:col>
      <xdr:colOff>116814</xdr:colOff>
      <xdr:row>7</xdr:row>
      <xdr:rowOff>161746</xdr:rowOff>
    </xdr:from>
    <xdr:ext cx="6451841" cy="359434"/>
    <xdr:sp macro="" textlink="">
      <xdr:nvSpPr>
        <xdr:cNvPr id="92" name="CasellaDiTesto 91">
          <a:extLst>
            <a:ext uri="{FF2B5EF4-FFF2-40B4-BE49-F238E27FC236}">
              <a16:creationId xmlns:a16="http://schemas.microsoft.com/office/drawing/2014/main" id="{00000000-0008-0000-0000-00005C000000}"/>
            </a:ext>
          </a:extLst>
        </xdr:cNvPr>
        <xdr:cNvSpPr txBox="1"/>
      </xdr:nvSpPr>
      <xdr:spPr>
        <a:xfrm>
          <a:off x="7432014" y="1495246"/>
          <a:ext cx="6451841" cy="3594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it-IT" sz="1500">
              <a:solidFill>
                <a:srgbClr val="008000"/>
              </a:solidFill>
              <a:effectLst>
                <a:outerShdw blurRad="38100" dist="19050" dir="2700000" algn="tl">
                  <a:schemeClr val="dk1">
                    <a:alpha val="40000"/>
                  </a:schemeClr>
                </a:outerShdw>
              </a:effectLst>
              <a:latin typeface="Copperplate Gothic Light" panose="020E0507020206020404" pitchFamily="34" charset="0"/>
              <a:ea typeface="+mn-ea"/>
              <a:cs typeface="+mn-cs"/>
            </a:rPr>
            <a:t>43° Campionato Interprovinciale di Volley Misto di Padova</a:t>
          </a:r>
          <a:endParaRPr lang="it-IT" sz="1500">
            <a:solidFill>
              <a:srgbClr val="008000"/>
            </a:solidFill>
            <a:effectLst/>
            <a:latin typeface="Copperplate Gothic Light" panose="020E0507020206020404" pitchFamily="34" charset="0"/>
            <a:ea typeface="+mn-ea"/>
            <a:cs typeface="+mn-cs"/>
          </a:endParaRPr>
        </a:p>
      </xdr:txBody>
    </xdr:sp>
    <xdr:clientData/>
  </xdr:oneCellAnchor>
  <xdr:twoCellAnchor>
    <xdr:from>
      <xdr:col>23</xdr:col>
      <xdr:colOff>8986</xdr:colOff>
      <xdr:row>2</xdr:row>
      <xdr:rowOff>89858</xdr:rowOff>
    </xdr:from>
    <xdr:to>
      <xdr:col>41</xdr:col>
      <xdr:colOff>0</xdr:colOff>
      <xdr:row>6</xdr:row>
      <xdr:rowOff>134788</xdr:rowOff>
    </xdr:to>
    <xdr:sp macro="" textlink="">
      <xdr:nvSpPr>
        <xdr:cNvPr id="93" name="CasellaDiTesto 92">
          <a:extLst>
            <a:ext uri="{FF2B5EF4-FFF2-40B4-BE49-F238E27FC236}">
              <a16:creationId xmlns:a16="http://schemas.microsoft.com/office/drawing/2014/main" id="{00000000-0008-0000-0000-00005D000000}"/>
            </a:ext>
          </a:extLst>
        </xdr:cNvPr>
        <xdr:cNvSpPr txBox="1"/>
      </xdr:nvSpPr>
      <xdr:spPr>
        <a:xfrm>
          <a:off x="14029786" y="470858"/>
          <a:ext cx="10963814" cy="806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LOGO</a:t>
          </a:r>
          <a:r>
            <a:rPr lang="it-IT" sz="1100" baseline="0"/>
            <a:t> SOCIETA'</a:t>
          </a:r>
        </a:p>
        <a:p>
          <a:endParaRPr lang="it-IT" sz="1100"/>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19</xdr:row>
          <xdr:rowOff>28575</xdr:rowOff>
        </xdr:from>
        <xdr:to>
          <xdr:col>1</xdr:col>
          <xdr:colOff>342900</xdr:colOff>
          <xdr:row>20</xdr:row>
          <xdr:rowOff>47625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28575</xdr:rowOff>
        </xdr:from>
        <xdr:to>
          <xdr:col>1</xdr:col>
          <xdr:colOff>342900</xdr:colOff>
          <xdr:row>21</xdr:row>
          <xdr:rowOff>47625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28575</xdr:rowOff>
        </xdr:from>
        <xdr:to>
          <xdr:col>1</xdr:col>
          <xdr:colOff>342900</xdr:colOff>
          <xdr:row>23</xdr:row>
          <xdr:rowOff>47625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333375</xdr:colOff>
          <xdr:row>25</xdr:row>
          <xdr:rowOff>47625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28575</xdr:rowOff>
        </xdr:from>
        <xdr:to>
          <xdr:col>1</xdr:col>
          <xdr:colOff>342900</xdr:colOff>
          <xdr:row>26</xdr:row>
          <xdr:rowOff>47625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28575</xdr:rowOff>
        </xdr:from>
        <xdr:to>
          <xdr:col>1</xdr:col>
          <xdr:colOff>342900</xdr:colOff>
          <xdr:row>27</xdr:row>
          <xdr:rowOff>47625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2</xdr:col>
          <xdr:colOff>0</xdr:colOff>
          <xdr:row>28</xdr:row>
          <xdr:rowOff>47625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28575</xdr:rowOff>
        </xdr:from>
        <xdr:to>
          <xdr:col>1</xdr:col>
          <xdr:colOff>342900</xdr:colOff>
          <xdr:row>29</xdr:row>
          <xdr:rowOff>47625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28575</xdr:rowOff>
        </xdr:from>
        <xdr:to>
          <xdr:col>1</xdr:col>
          <xdr:colOff>361950</xdr:colOff>
          <xdr:row>36</xdr:row>
          <xdr:rowOff>47625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44</xdr:row>
          <xdr:rowOff>200025</xdr:rowOff>
        </xdr:from>
        <xdr:to>
          <xdr:col>2</xdr:col>
          <xdr:colOff>123825</xdr:colOff>
          <xdr:row>46</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200025</xdr:rowOff>
        </xdr:from>
        <xdr:to>
          <xdr:col>2</xdr:col>
          <xdr:colOff>123825</xdr:colOff>
          <xdr:row>48</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38100</xdr:rowOff>
        </xdr:from>
        <xdr:to>
          <xdr:col>1</xdr:col>
          <xdr:colOff>342900</xdr:colOff>
          <xdr:row>20</xdr:row>
          <xdr:rowOff>47625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38100</xdr:rowOff>
        </xdr:from>
        <xdr:to>
          <xdr:col>1</xdr:col>
          <xdr:colOff>342900</xdr:colOff>
          <xdr:row>21</xdr:row>
          <xdr:rowOff>47625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38100</xdr:rowOff>
        </xdr:from>
        <xdr:to>
          <xdr:col>1</xdr:col>
          <xdr:colOff>342900</xdr:colOff>
          <xdr:row>23</xdr:row>
          <xdr:rowOff>47625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342900</xdr:colOff>
          <xdr:row>25</xdr:row>
          <xdr:rowOff>47625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1</xdr:col>
          <xdr:colOff>342900</xdr:colOff>
          <xdr:row>26</xdr:row>
          <xdr:rowOff>47625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38100</xdr:rowOff>
        </xdr:from>
        <xdr:to>
          <xdr:col>1</xdr:col>
          <xdr:colOff>342900</xdr:colOff>
          <xdr:row>27</xdr:row>
          <xdr:rowOff>47625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1</xdr:col>
          <xdr:colOff>342900</xdr:colOff>
          <xdr:row>28</xdr:row>
          <xdr:rowOff>47625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38100</xdr:rowOff>
        </xdr:from>
        <xdr:to>
          <xdr:col>1</xdr:col>
          <xdr:colOff>342900</xdr:colOff>
          <xdr:row>29</xdr:row>
          <xdr:rowOff>47625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38100</xdr:rowOff>
        </xdr:from>
        <xdr:to>
          <xdr:col>1</xdr:col>
          <xdr:colOff>342900</xdr:colOff>
          <xdr:row>30</xdr:row>
          <xdr:rowOff>47625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38100</xdr:rowOff>
        </xdr:from>
        <xdr:to>
          <xdr:col>1</xdr:col>
          <xdr:colOff>342900</xdr:colOff>
          <xdr:row>31</xdr:row>
          <xdr:rowOff>47625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38100</xdr:rowOff>
        </xdr:from>
        <xdr:to>
          <xdr:col>1</xdr:col>
          <xdr:colOff>342900</xdr:colOff>
          <xdr:row>32</xdr:row>
          <xdr:rowOff>47625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38100</xdr:rowOff>
        </xdr:from>
        <xdr:to>
          <xdr:col>1</xdr:col>
          <xdr:colOff>342900</xdr:colOff>
          <xdr:row>33</xdr:row>
          <xdr:rowOff>47625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38100</xdr:rowOff>
        </xdr:from>
        <xdr:to>
          <xdr:col>1</xdr:col>
          <xdr:colOff>342900</xdr:colOff>
          <xdr:row>34</xdr:row>
          <xdr:rowOff>47625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38100</xdr:rowOff>
        </xdr:from>
        <xdr:to>
          <xdr:col>1</xdr:col>
          <xdr:colOff>342900</xdr:colOff>
          <xdr:row>35</xdr:row>
          <xdr:rowOff>47625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38100</xdr:rowOff>
        </xdr:from>
        <xdr:to>
          <xdr:col>1</xdr:col>
          <xdr:colOff>342900</xdr:colOff>
          <xdr:row>36</xdr:row>
          <xdr:rowOff>47625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38100</xdr:rowOff>
        </xdr:from>
        <xdr:to>
          <xdr:col>1</xdr:col>
          <xdr:colOff>342900</xdr:colOff>
          <xdr:row>37</xdr:row>
          <xdr:rowOff>47625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38100</xdr:rowOff>
        </xdr:from>
        <xdr:to>
          <xdr:col>1</xdr:col>
          <xdr:colOff>342900</xdr:colOff>
          <xdr:row>20</xdr:row>
          <xdr:rowOff>47625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38100</xdr:rowOff>
        </xdr:from>
        <xdr:to>
          <xdr:col>1</xdr:col>
          <xdr:colOff>342900</xdr:colOff>
          <xdr:row>21</xdr:row>
          <xdr:rowOff>47625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38100</xdr:rowOff>
        </xdr:from>
        <xdr:to>
          <xdr:col>1</xdr:col>
          <xdr:colOff>342900</xdr:colOff>
          <xdr:row>23</xdr:row>
          <xdr:rowOff>47625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342900</xdr:colOff>
          <xdr:row>25</xdr:row>
          <xdr:rowOff>47625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1</xdr:col>
          <xdr:colOff>342900</xdr:colOff>
          <xdr:row>26</xdr:row>
          <xdr:rowOff>47625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38100</xdr:rowOff>
        </xdr:from>
        <xdr:to>
          <xdr:col>1</xdr:col>
          <xdr:colOff>342900</xdr:colOff>
          <xdr:row>27</xdr:row>
          <xdr:rowOff>47625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1</xdr:col>
          <xdr:colOff>342900</xdr:colOff>
          <xdr:row>28</xdr:row>
          <xdr:rowOff>47625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38100</xdr:rowOff>
        </xdr:from>
        <xdr:to>
          <xdr:col>1</xdr:col>
          <xdr:colOff>342900</xdr:colOff>
          <xdr:row>29</xdr:row>
          <xdr:rowOff>47625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38100</xdr:rowOff>
        </xdr:from>
        <xdr:to>
          <xdr:col>1</xdr:col>
          <xdr:colOff>342900</xdr:colOff>
          <xdr:row>30</xdr:row>
          <xdr:rowOff>47625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38100</xdr:rowOff>
        </xdr:from>
        <xdr:to>
          <xdr:col>1</xdr:col>
          <xdr:colOff>342900</xdr:colOff>
          <xdr:row>31</xdr:row>
          <xdr:rowOff>47625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38100</xdr:rowOff>
        </xdr:from>
        <xdr:to>
          <xdr:col>1</xdr:col>
          <xdr:colOff>342900</xdr:colOff>
          <xdr:row>32</xdr:row>
          <xdr:rowOff>47625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38100</xdr:rowOff>
        </xdr:from>
        <xdr:to>
          <xdr:col>1</xdr:col>
          <xdr:colOff>342900</xdr:colOff>
          <xdr:row>33</xdr:row>
          <xdr:rowOff>47625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38100</xdr:rowOff>
        </xdr:from>
        <xdr:to>
          <xdr:col>1</xdr:col>
          <xdr:colOff>342900</xdr:colOff>
          <xdr:row>34</xdr:row>
          <xdr:rowOff>47625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38100</xdr:rowOff>
        </xdr:from>
        <xdr:to>
          <xdr:col>1</xdr:col>
          <xdr:colOff>342900</xdr:colOff>
          <xdr:row>35</xdr:row>
          <xdr:rowOff>47625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38100</xdr:rowOff>
        </xdr:from>
        <xdr:to>
          <xdr:col>1</xdr:col>
          <xdr:colOff>342900</xdr:colOff>
          <xdr:row>36</xdr:row>
          <xdr:rowOff>47625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38100</xdr:rowOff>
        </xdr:from>
        <xdr:to>
          <xdr:col>1</xdr:col>
          <xdr:colOff>342900</xdr:colOff>
          <xdr:row>37</xdr:row>
          <xdr:rowOff>47625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28575</xdr:rowOff>
        </xdr:from>
        <xdr:to>
          <xdr:col>1</xdr:col>
          <xdr:colOff>342900</xdr:colOff>
          <xdr:row>19</xdr:row>
          <xdr:rowOff>47625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0</xdr:rowOff>
        </xdr:from>
        <xdr:to>
          <xdr:col>2</xdr:col>
          <xdr:colOff>28575</xdr:colOff>
          <xdr:row>40</xdr:row>
          <xdr:rowOff>9525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200025</xdr:rowOff>
        </xdr:from>
        <xdr:to>
          <xdr:col>2</xdr:col>
          <xdr:colOff>28575</xdr:colOff>
          <xdr:row>40</xdr:row>
          <xdr:rowOff>200025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62</xdr:row>
          <xdr:rowOff>200025</xdr:rowOff>
        </xdr:from>
        <xdr:to>
          <xdr:col>4</xdr:col>
          <xdr:colOff>85725</xdr:colOff>
          <xdr:row>63</xdr:row>
          <xdr:rowOff>200025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0</xdr:rowOff>
        </xdr:from>
        <xdr:to>
          <xdr:col>2</xdr:col>
          <xdr:colOff>123825</xdr:colOff>
          <xdr:row>50</xdr:row>
          <xdr:rowOff>9525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0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61</xdr:row>
          <xdr:rowOff>200025</xdr:rowOff>
        </xdr:from>
        <xdr:to>
          <xdr:col>4</xdr:col>
          <xdr:colOff>95250</xdr:colOff>
          <xdr:row>63</xdr:row>
          <xdr:rowOff>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0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61</xdr:row>
          <xdr:rowOff>0</xdr:rowOff>
        </xdr:from>
        <xdr:to>
          <xdr:col>4</xdr:col>
          <xdr:colOff>95250</xdr:colOff>
          <xdr:row>62</xdr:row>
          <xdr:rowOff>9525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63</xdr:row>
          <xdr:rowOff>190500</xdr:rowOff>
        </xdr:from>
        <xdr:to>
          <xdr:col>4</xdr:col>
          <xdr:colOff>76200</xdr:colOff>
          <xdr:row>64</xdr:row>
          <xdr:rowOff>200025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55</xdr:row>
          <xdr:rowOff>0</xdr:rowOff>
        </xdr:from>
        <xdr:to>
          <xdr:col>4</xdr:col>
          <xdr:colOff>114300</xdr:colOff>
          <xdr:row>56</xdr:row>
          <xdr:rowOff>9525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0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0</xdr:rowOff>
        </xdr:from>
        <xdr:to>
          <xdr:col>2</xdr:col>
          <xdr:colOff>123825</xdr:colOff>
          <xdr:row>47</xdr:row>
          <xdr:rowOff>9525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0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48</xdr:row>
          <xdr:rowOff>0</xdr:rowOff>
        </xdr:from>
        <xdr:to>
          <xdr:col>2</xdr:col>
          <xdr:colOff>123825</xdr:colOff>
          <xdr:row>49</xdr:row>
          <xdr:rowOff>9525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0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56</xdr:row>
          <xdr:rowOff>0</xdr:rowOff>
        </xdr:from>
        <xdr:to>
          <xdr:col>4</xdr:col>
          <xdr:colOff>123825</xdr:colOff>
          <xdr:row>57</xdr:row>
          <xdr:rowOff>9525</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0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57</xdr:row>
          <xdr:rowOff>0</xdr:rowOff>
        </xdr:from>
        <xdr:to>
          <xdr:col>4</xdr:col>
          <xdr:colOff>123825</xdr:colOff>
          <xdr:row>58</xdr:row>
          <xdr:rowOff>9525</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43</xdr:row>
          <xdr:rowOff>200025</xdr:rowOff>
        </xdr:from>
        <xdr:to>
          <xdr:col>2</xdr:col>
          <xdr:colOff>123825</xdr:colOff>
          <xdr:row>45</xdr:row>
          <xdr:rowOff>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53</xdr:row>
          <xdr:rowOff>200025</xdr:rowOff>
        </xdr:from>
        <xdr:to>
          <xdr:col>4</xdr:col>
          <xdr:colOff>123825</xdr:colOff>
          <xdr:row>55</xdr:row>
          <xdr:rowOff>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200025</xdr:rowOff>
        </xdr:from>
        <xdr:to>
          <xdr:col>2</xdr:col>
          <xdr:colOff>123825</xdr:colOff>
          <xdr:row>51</xdr:row>
          <xdr:rowOff>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54</xdr:row>
          <xdr:rowOff>200025</xdr:rowOff>
        </xdr:from>
        <xdr:to>
          <xdr:col>4</xdr:col>
          <xdr:colOff>123825</xdr:colOff>
          <xdr:row>56</xdr:row>
          <xdr:rowOff>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55</xdr:row>
          <xdr:rowOff>200025</xdr:rowOff>
        </xdr:from>
        <xdr:to>
          <xdr:col>4</xdr:col>
          <xdr:colOff>123825</xdr:colOff>
          <xdr:row>57</xdr:row>
          <xdr:rowOff>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56</xdr:row>
          <xdr:rowOff>200025</xdr:rowOff>
        </xdr:from>
        <xdr:to>
          <xdr:col>4</xdr:col>
          <xdr:colOff>123825</xdr:colOff>
          <xdr:row>58</xdr:row>
          <xdr:rowOff>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44</xdr:row>
          <xdr:rowOff>200025</xdr:rowOff>
        </xdr:from>
        <xdr:to>
          <xdr:col>2</xdr:col>
          <xdr:colOff>123825</xdr:colOff>
          <xdr:row>46</xdr:row>
          <xdr:rowOff>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45</xdr:row>
          <xdr:rowOff>200025</xdr:rowOff>
        </xdr:from>
        <xdr:to>
          <xdr:col>2</xdr:col>
          <xdr:colOff>123825</xdr:colOff>
          <xdr:row>47</xdr:row>
          <xdr:rowOff>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200025</xdr:rowOff>
        </xdr:from>
        <xdr:to>
          <xdr:col>2</xdr:col>
          <xdr:colOff>123825</xdr:colOff>
          <xdr:row>48</xdr:row>
          <xdr:rowOff>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47</xdr:row>
          <xdr:rowOff>200025</xdr:rowOff>
        </xdr:from>
        <xdr:to>
          <xdr:col>2</xdr:col>
          <xdr:colOff>123825</xdr:colOff>
          <xdr:row>49</xdr:row>
          <xdr:rowOff>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48</xdr:row>
          <xdr:rowOff>200025</xdr:rowOff>
        </xdr:from>
        <xdr:to>
          <xdr:col>2</xdr:col>
          <xdr:colOff>123825</xdr:colOff>
          <xdr:row>50</xdr:row>
          <xdr:rowOff>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0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200025</xdr:rowOff>
        </xdr:from>
        <xdr:to>
          <xdr:col>2</xdr:col>
          <xdr:colOff>123825</xdr:colOff>
          <xdr:row>51</xdr:row>
          <xdr:rowOff>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0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14</xdr:row>
      <xdr:rowOff>190500</xdr:rowOff>
    </xdr:from>
    <xdr:to>
      <xdr:col>17</xdr:col>
      <xdr:colOff>152400</xdr:colOff>
      <xdr:row>26</xdr:row>
      <xdr:rowOff>38100</xdr:rowOff>
    </xdr:to>
    <xdr:pic>
      <xdr:nvPicPr>
        <xdr:cNvPr id="6" name="Immagin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 y="3095625"/>
          <a:ext cx="4505325" cy="2247900"/>
        </a:xfrm>
        <a:prstGeom prst="rect">
          <a:avLst/>
        </a:prstGeom>
      </xdr:spPr>
    </xdr:pic>
    <xdr:clientData/>
  </xdr:twoCellAnchor>
  <xdr:twoCellAnchor editAs="oneCell">
    <xdr:from>
      <xdr:col>23</xdr:col>
      <xdr:colOff>85724</xdr:colOff>
      <xdr:row>0</xdr:row>
      <xdr:rowOff>99868</xdr:rowOff>
    </xdr:from>
    <xdr:to>
      <xdr:col>28</xdr:col>
      <xdr:colOff>9525</xdr:colOff>
      <xdr:row>6</xdr:row>
      <xdr:rowOff>2011</xdr:rowOff>
    </xdr:to>
    <xdr:pic>
      <xdr:nvPicPr>
        <xdr:cNvPr id="11" name="Immagin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2624" y="99868"/>
          <a:ext cx="1066801" cy="1207068"/>
        </a:xfrm>
        <a:prstGeom prst="rect">
          <a:avLst/>
        </a:prstGeom>
      </xdr:spPr>
    </xdr:pic>
    <xdr:clientData/>
  </xdr:twoCellAnchor>
  <xdr:twoCellAnchor editAs="oneCell">
    <xdr:from>
      <xdr:col>41</xdr:col>
      <xdr:colOff>66675</xdr:colOff>
      <xdr:row>1</xdr:row>
      <xdr:rowOff>8948</xdr:rowOff>
    </xdr:from>
    <xdr:to>
      <xdr:col>46</xdr:col>
      <xdr:colOff>225445</xdr:colOff>
      <xdr:row>4</xdr:row>
      <xdr:rowOff>127996</xdr:rowOff>
    </xdr:to>
    <xdr:pic>
      <xdr:nvPicPr>
        <xdr:cNvPr id="14" name="Immagin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58375" y="313748"/>
          <a:ext cx="1301770" cy="7191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219076</xdr:colOff>
      <xdr:row>0</xdr:row>
      <xdr:rowOff>133350</xdr:rowOff>
    </xdr:from>
    <xdr:to>
      <xdr:col>29</xdr:col>
      <xdr:colOff>121064</xdr:colOff>
      <xdr:row>7</xdr:row>
      <xdr:rowOff>69444</xdr:rowOff>
    </xdr:to>
    <xdr:pic>
      <xdr:nvPicPr>
        <xdr:cNvPr id="2" name="Immagin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39876" y="133350"/>
          <a:ext cx="3559588" cy="126959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28575</xdr:colOff>
          <xdr:row>14</xdr:row>
          <xdr:rowOff>19050</xdr:rowOff>
        </xdr:from>
        <xdr:to>
          <xdr:col>3</xdr:col>
          <xdr:colOff>76200</xdr:colOff>
          <xdr:row>15</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9525</xdr:rowOff>
        </xdr:from>
        <xdr:to>
          <xdr:col>3</xdr:col>
          <xdr:colOff>66675</xdr:colOff>
          <xdr:row>17</xdr:row>
          <xdr:rowOff>28575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xdr:row>
          <xdr:rowOff>190500</xdr:rowOff>
        </xdr:from>
        <xdr:to>
          <xdr:col>7</xdr:col>
          <xdr:colOff>57150</xdr:colOff>
          <xdr:row>7</xdr:row>
          <xdr:rowOff>9525</xdr:rowOff>
        </xdr:to>
        <xdr:sp macro="" textlink="">
          <xdr:nvSpPr>
            <xdr:cNvPr id="9219" name="Option Button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xdr:row>
          <xdr:rowOff>19050</xdr:rowOff>
        </xdr:from>
        <xdr:to>
          <xdr:col>3</xdr:col>
          <xdr:colOff>76200</xdr:colOff>
          <xdr:row>16</xdr:row>
          <xdr:rowOff>38100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xdr:row>
          <xdr:rowOff>9525</xdr:rowOff>
        </xdr:from>
        <xdr:to>
          <xdr:col>7</xdr:col>
          <xdr:colOff>57150</xdr:colOff>
          <xdr:row>6</xdr:row>
          <xdr:rowOff>38100</xdr:rowOff>
        </xdr:to>
        <xdr:sp macro="" textlink="">
          <xdr:nvSpPr>
            <xdr:cNvPr id="9221" name="Option Button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7.xml"/><Relationship Id="rId3" Type="http://schemas.openxmlformats.org/officeDocument/2006/relationships/drawing" Target="../drawings/drawing3.xml"/><Relationship Id="rId7" Type="http://schemas.openxmlformats.org/officeDocument/2006/relationships/ctrlProp" Target="../ctrlProps/ctrlProp86.xml"/><Relationship Id="rId2" Type="http://schemas.openxmlformats.org/officeDocument/2006/relationships/printerSettings" Target="../printerSettings/printerSettings3.bin"/><Relationship Id="rId1" Type="http://schemas.openxmlformats.org/officeDocument/2006/relationships/hyperlink" Target="mailto:tizio@caio03@gmail,com" TargetMode="External"/><Relationship Id="rId6" Type="http://schemas.openxmlformats.org/officeDocument/2006/relationships/ctrlProp" Target="../ctrlProps/ctrlProp85.xml"/><Relationship Id="rId5" Type="http://schemas.openxmlformats.org/officeDocument/2006/relationships/ctrlProp" Target="../ctrlProps/ctrlProp84.xml"/><Relationship Id="rId4" Type="http://schemas.openxmlformats.org/officeDocument/2006/relationships/vmlDrawing" Target="../drawings/vmlDrawing2.vml"/><Relationship Id="rId9" Type="http://schemas.openxmlformats.org/officeDocument/2006/relationships/ctrlProp" Target="../ctrlProps/ctrlProp8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EB348"/>
  <sheetViews>
    <sheetView showGridLines="0" tabSelected="1" zoomScale="106" zoomScaleNormal="106" workbookViewId="0">
      <selection activeCell="D14" sqref="D14:E14"/>
    </sheetView>
  </sheetViews>
  <sheetFormatPr defaultColWidth="9.140625" defaultRowHeight="15"/>
  <cols>
    <col min="1" max="1" width="1.7109375" style="2" customWidth="1"/>
    <col min="2" max="2" width="5.7109375" style="2" customWidth="1"/>
    <col min="3" max="4" width="5.7109375" style="9" customWidth="1"/>
    <col min="5" max="6" width="15.7109375" style="9" customWidth="1"/>
    <col min="7" max="7" width="4.85546875" style="9" customWidth="1"/>
    <col min="8" max="9" width="15.7109375" style="9" customWidth="1"/>
    <col min="10" max="10" width="1.140625" style="1" customWidth="1"/>
    <col min="11" max="26" width="2.28515625" style="8" customWidth="1"/>
    <col min="27" max="52" width="2.28515625" customWidth="1"/>
    <col min="53" max="56" width="2.28515625" style="8" customWidth="1"/>
    <col min="57" max="57" width="2.28515625" style="8" hidden="1" customWidth="1"/>
    <col min="58" max="58" width="5" style="53" hidden="1" customWidth="1"/>
    <col min="59" max="59" width="43.7109375" style="56" hidden="1" customWidth="1"/>
    <col min="60" max="60" width="15.7109375" style="6" hidden="1" customWidth="1"/>
    <col min="61" max="61" width="2" style="2" hidden="1" customWidth="1"/>
    <col min="62" max="62" width="46.28515625" style="2" hidden="1" customWidth="1"/>
    <col min="63" max="63" width="14.7109375" style="2" hidden="1" customWidth="1"/>
    <col min="64" max="64" width="4.140625" style="2" hidden="1" customWidth="1"/>
    <col min="65" max="65" width="4.140625" hidden="1" customWidth="1"/>
    <col min="66" max="66" width="6.140625" style="5" hidden="1" customWidth="1"/>
    <col min="67" max="67" width="2" style="5" hidden="1" customWidth="1"/>
    <col min="68" max="68" width="4.140625" style="5" hidden="1" customWidth="1"/>
    <col min="69" max="69" width="17.42578125" style="5" hidden="1" customWidth="1"/>
    <col min="70" max="70" width="8.28515625" style="5" hidden="1" customWidth="1"/>
    <col min="71" max="71" width="2" style="5" hidden="1" customWidth="1"/>
    <col min="72" max="72" width="2.28515625" style="5" hidden="1" customWidth="1"/>
    <col min="73" max="73" width="10" style="5" hidden="1" customWidth="1"/>
    <col min="74" max="74" width="7" style="5" hidden="1" customWidth="1"/>
    <col min="75" max="76" width="4.140625" style="5" hidden="1" customWidth="1"/>
    <col min="77" max="77" width="5.5703125" style="5" hidden="1" customWidth="1"/>
    <col min="78" max="80" width="2" style="5" hidden="1" customWidth="1"/>
    <col min="81" max="83" width="5.140625" hidden="1" customWidth="1"/>
    <col min="84" max="84" width="40.28515625" customWidth="1"/>
    <col min="107" max="107" width="43" customWidth="1"/>
    <col min="108" max="119" width="29.140625" customWidth="1"/>
    <col min="120" max="131" width="29.140625" style="2" customWidth="1"/>
    <col min="133" max="16384" width="9.140625" style="2"/>
  </cols>
  <sheetData>
    <row r="1" spans="1:85" ht="17.100000000000001" customHeight="1">
      <c r="A1" s="394" t="s">
        <v>91</v>
      </c>
      <c r="B1" s="394"/>
      <c r="C1" s="394"/>
      <c r="D1" s="394"/>
      <c r="E1" s="394"/>
      <c r="F1" s="394"/>
      <c r="G1" s="394"/>
      <c r="H1" s="394"/>
      <c r="I1" s="394"/>
      <c r="J1" s="389"/>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8"/>
      <c r="BH1" s="10"/>
      <c r="BI1" s="10"/>
      <c r="BJ1" s="10"/>
      <c r="BK1" s="10"/>
      <c r="BL1" s="10"/>
      <c r="BM1" s="10"/>
      <c r="BN1" s="10"/>
      <c r="BO1" s="10"/>
      <c r="BP1" s="10"/>
      <c r="BQ1" s="10"/>
      <c r="BR1" s="10"/>
      <c r="BS1" s="10"/>
      <c r="BT1" s="10"/>
      <c r="BU1" s="10"/>
      <c r="BV1" s="10"/>
      <c r="BW1" s="10"/>
      <c r="BX1" s="10"/>
      <c r="BY1" s="10"/>
      <c r="BZ1" s="10"/>
      <c r="CA1" s="10"/>
      <c r="CB1" s="10"/>
      <c r="CD1" s="386"/>
      <c r="CE1" s="386"/>
      <c r="CF1" s="386"/>
      <c r="CG1" s="386"/>
    </row>
    <row r="2" spans="1:85" ht="17.25" customHeight="1">
      <c r="A2" s="394"/>
      <c r="B2" s="394"/>
      <c r="C2" s="394"/>
      <c r="D2" s="394"/>
      <c r="E2" s="394"/>
      <c r="F2" s="394"/>
      <c r="G2" s="394"/>
      <c r="H2" s="394"/>
      <c r="I2" s="394"/>
      <c r="J2" s="389"/>
      <c r="K2" s="7"/>
      <c r="L2" s="256"/>
      <c r="M2" s="256"/>
      <c r="N2" s="256"/>
      <c r="O2" s="256"/>
      <c r="P2" s="256"/>
      <c r="Q2" s="256"/>
      <c r="R2" s="256"/>
      <c r="S2" s="256"/>
      <c r="T2" s="256"/>
      <c r="U2" s="256"/>
      <c r="V2" s="256"/>
      <c r="W2" s="256"/>
      <c r="X2" s="256"/>
      <c r="Y2" s="256"/>
      <c r="Z2" s="27"/>
      <c r="AA2" s="28"/>
      <c r="AB2" s="28"/>
      <c r="AC2" s="28"/>
      <c r="AD2" s="28"/>
      <c r="AE2" s="28"/>
      <c r="AF2" s="28"/>
      <c r="AG2" s="28"/>
      <c r="AH2" s="216"/>
      <c r="AI2" s="216"/>
      <c r="AJ2" s="216"/>
      <c r="AK2" s="216"/>
      <c r="AL2" s="216"/>
      <c r="AM2" s="216"/>
      <c r="AN2" s="216"/>
      <c r="AO2" s="216"/>
      <c r="AP2" s="216"/>
      <c r="AQ2" s="216"/>
      <c r="AR2" s="216"/>
      <c r="AS2" s="216"/>
      <c r="AT2" s="216"/>
      <c r="AU2" s="216"/>
      <c r="AV2" s="216"/>
      <c r="AW2" s="216"/>
      <c r="AX2" s="216"/>
      <c r="AY2" s="522"/>
      <c r="AZ2" s="522"/>
      <c r="BA2" s="522"/>
      <c r="BB2" s="522"/>
      <c r="BC2" s="27"/>
      <c r="BD2" s="27"/>
      <c r="BE2" s="388"/>
      <c r="BF2" s="54" t="e">
        <f>INDEX(#REF!,MATCH(M16,#REF!,0))</f>
        <v>#REF!</v>
      </c>
      <c r="BG2" s="57" t="str">
        <f>IFERROR(UPPER(VLOOKUP(BF2,#REF!,2,0)),BJ3)</f>
        <v>NUMERO GARA INESISTENTE</v>
      </c>
      <c r="BI2" s="71">
        <v>1</v>
      </c>
      <c r="BJ2" s="85" t="s">
        <v>40</v>
      </c>
      <c r="BK2" s="25"/>
      <c r="BL2" s="25"/>
      <c r="BM2" s="36"/>
      <c r="BN2" s="26"/>
      <c r="BO2" s="39"/>
      <c r="BP2" s="39"/>
      <c r="BQ2" s="39"/>
      <c r="BR2" s="39"/>
      <c r="BS2" s="39"/>
      <c r="BT2" s="39"/>
      <c r="BU2" s="39"/>
      <c r="BV2" s="39"/>
      <c r="BW2" s="39"/>
      <c r="BX2" s="38"/>
      <c r="BY2" s="39"/>
      <c r="BZ2" s="39"/>
      <c r="CA2" s="39"/>
      <c r="CB2" s="39"/>
      <c r="CD2" s="386"/>
      <c r="CE2" s="386"/>
      <c r="CF2" s="386"/>
      <c r="CG2" s="386"/>
    </row>
    <row r="3" spans="1:85" ht="17.100000000000001" customHeight="1">
      <c r="A3" s="394"/>
      <c r="B3" s="394"/>
      <c r="C3" s="394"/>
      <c r="D3" s="394"/>
      <c r="E3" s="394"/>
      <c r="F3" s="394"/>
      <c r="G3" s="394"/>
      <c r="H3" s="394"/>
      <c r="I3" s="394"/>
      <c r="J3" s="389"/>
      <c r="K3" s="7"/>
      <c r="L3" s="16"/>
      <c r="M3" s="12"/>
      <c r="N3" s="12"/>
      <c r="O3" s="12"/>
      <c r="P3" s="12"/>
      <c r="Q3" s="12"/>
      <c r="R3" s="12"/>
      <c r="S3" s="12"/>
      <c r="T3" s="12"/>
      <c r="U3" s="12"/>
      <c r="V3" s="12"/>
      <c r="W3" s="12"/>
      <c r="X3" s="517"/>
      <c r="Y3" s="517"/>
      <c r="Z3" s="517"/>
      <c r="AA3" s="517"/>
      <c r="AB3" s="517"/>
      <c r="AC3" s="517"/>
      <c r="AD3" s="517"/>
      <c r="AE3" s="517"/>
      <c r="AF3" s="517"/>
      <c r="AG3" s="517"/>
      <c r="AH3" s="517"/>
      <c r="AI3" s="517"/>
      <c r="AJ3" s="517"/>
      <c r="AK3" s="517"/>
      <c r="AL3" s="517"/>
      <c r="AM3" s="253"/>
      <c r="AN3" s="253"/>
      <c r="AO3" s="252"/>
      <c r="AP3" s="252"/>
      <c r="AQ3" s="252"/>
      <c r="AR3" s="252"/>
      <c r="AS3" s="252"/>
      <c r="AT3" s="252"/>
      <c r="AU3" s="252"/>
      <c r="AV3" s="252"/>
      <c r="AW3" s="252"/>
      <c r="AX3" s="252"/>
      <c r="AY3" s="252"/>
      <c r="AZ3" s="252"/>
      <c r="BA3" s="252"/>
      <c r="BB3" s="252"/>
      <c r="BC3" s="38"/>
      <c r="BD3" s="38"/>
      <c r="BE3" s="388"/>
      <c r="BF3" s="54" t="e">
        <f>INDEX(#REF!,MATCH(AI16,#REF!,0))</f>
        <v>#REF!</v>
      </c>
      <c r="BG3" s="57" t="str">
        <f>IFERROR(UPPER(VLOOKUP(BF3,#REF!,2,0)),BJ3)</f>
        <v>NUMERO GARA INESISTENTE</v>
      </c>
      <c r="BI3" s="71">
        <v>2</v>
      </c>
      <c r="BJ3" s="38" t="s">
        <v>41</v>
      </c>
      <c r="BK3" s="29"/>
      <c r="BL3" s="29">
        <f>D14</f>
        <v>390</v>
      </c>
      <c r="BM3" s="36" t="b">
        <f>IFERROR(VLOOKUP(BL3,#REF!,1,0),FALSE)</f>
        <v>0</v>
      </c>
      <c r="BN3" s="39"/>
      <c r="BO3" s="39"/>
      <c r="BP3" s="39"/>
      <c r="BQ3" s="39"/>
      <c r="BR3" s="39"/>
      <c r="BS3" s="39"/>
      <c r="BT3" s="39"/>
      <c r="BU3" s="39"/>
      <c r="BV3" s="39"/>
      <c r="BW3" s="39"/>
      <c r="BX3" s="38"/>
      <c r="BY3" s="39"/>
      <c r="BZ3" s="39"/>
      <c r="CA3" s="39"/>
      <c r="CB3" s="39"/>
      <c r="CD3" s="386"/>
      <c r="CE3" s="386"/>
      <c r="CF3" s="386"/>
      <c r="CG3" s="386"/>
    </row>
    <row r="4" spans="1:85" ht="15.75" customHeight="1">
      <c r="A4" s="210"/>
      <c r="B4" s="245"/>
      <c r="C4" s="245"/>
      <c r="D4" s="245"/>
      <c r="E4" s="245"/>
      <c r="F4" s="245"/>
      <c r="G4" s="245"/>
      <c r="H4" s="245"/>
      <c r="I4" s="245"/>
      <c r="J4" s="389"/>
      <c r="K4" s="7"/>
      <c r="L4" s="17"/>
      <c r="M4" s="12"/>
      <c r="N4" s="12"/>
      <c r="O4" s="12"/>
      <c r="P4" s="12"/>
      <c r="Q4" s="12"/>
      <c r="R4" s="12"/>
      <c r="S4" s="12"/>
      <c r="T4" s="12"/>
      <c r="U4" s="12"/>
      <c r="V4" s="12"/>
      <c r="W4" s="12"/>
      <c r="X4" s="253"/>
      <c r="Y4" s="253"/>
      <c r="Z4" s="517"/>
      <c r="AA4" s="517"/>
      <c r="AB4" s="517"/>
      <c r="AC4" s="517"/>
      <c r="AD4" s="517"/>
      <c r="AE4" s="517"/>
      <c r="AF4" s="517"/>
      <c r="AG4" s="517"/>
      <c r="AH4" s="517"/>
      <c r="AI4" s="517"/>
      <c r="AJ4" s="517"/>
      <c r="AK4" s="517"/>
      <c r="AL4" s="253"/>
      <c r="AM4" s="253"/>
      <c r="AN4" s="253"/>
      <c r="AO4" s="252"/>
      <c r="AP4" s="252"/>
      <c r="AQ4" s="518"/>
      <c r="AR4" s="518"/>
      <c r="AS4" s="518"/>
      <c r="AT4" s="518"/>
      <c r="AU4" s="518"/>
      <c r="AV4" s="518"/>
      <c r="AW4" s="518"/>
      <c r="AX4" s="518"/>
      <c r="AY4" s="518"/>
      <c r="AZ4" s="518"/>
      <c r="BA4" s="518"/>
      <c r="BB4" s="518"/>
      <c r="BC4" s="38"/>
      <c r="BD4" s="38"/>
      <c r="BE4" s="388"/>
      <c r="BG4" s="56" t="e">
        <f>VLOOKUP(BG2,#REF!,2,0)</f>
        <v>#REF!</v>
      </c>
      <c r="BI4" s="71">
        <v>3</v>
      </c>
      <c r="BJ4" s="38" t="s">
        <v>89</v>
      </c>
      <c r="BK4" s="29"/>
      <c r="BL4" s="29"/>
      <c r="BM4" s="36"/>
      <c r="BN4" s="39"/>
      <c r="BO4" s="39"/>
      <c r="BP4" s="39"/>
      <c r="BQ4" s="39"/>
      <c r="BR4" s="39"/>
      <c r="BS4" s="39"/>
      <c r="BT4" s="39"/>
      <c r="BU4" s="39"/>
      <c r="BV4" s="39"/>
      <c r="BW4" s="39"/>
      <c r="BX4" s="38"/>
      <c r="BY4" s="39"/>
      <c r="BZ4" s="39"/>
      <c r="CA4" s="39"/>
      <c r="CB4" s="39"/>
      <c r="CD4" s="386"/>
      <c r="CE4" s="386"/>
      <c r="CF4" s="386"/>
      <c r="CG4" s="386"/>
    </row>
    <row r="5" spans="1:85" ht="17.100000000000001" customHeight="1">
      <c r="A5" s="51"/>
      <c r="B5" s="245"/>
      <c r="C5" s="245"/>
      <c r="D5" s="245"/>
      <c r="E5" s="245"/>
      <c r="F5" s="245"/>
      <c r="G5" s="370" t="str">
        <f>M16</f>
        <v>SERENISSIMA VOLLEY</v>
      </c>
      <c r="H5" s="370" t="str">
        <f>AI16</f>
        <v>BEERBANTI</v>
      </c>
      <c r="I5" s="245"/>
      <c r="J5" s="389"/>
      <c r="K5" s="239"/>
      <c r="L5" s="18"/>
      <c r="M5" s="211"/>
      <c r="N5" s="111"/>
      <c r="O5" s="111"/>
      <c r="P5" s="111"/>
      <c r="Q5" s="111"/>
      <c r="R5" s="111"/>
      <c r="S5" s="111"/>
      <c r="T5" s="111"/>
      <c r="U5" s="299" t="s">
        <v>120</v>
      </c>
      <c r="V5" s="299"/>
      <c r="W5" s="299"/>
      <c r="X5" s="253"/>
      <c r="Y5" s="253"/>
      <c r="Z5" s="517"/>
      <c r="AA5" s="517"/>
      <c r="AB5" s="517"/>
      <c r="AC5" s="517"/>
      <c r="AD5" s="517"/>
      <c r="AE5" s="517"/>
      <c r="AF5" s="517"/>
      <c r="AG5" s="517"/>
      <c r="AH5" s="517"/>
      <c r="AI5" s="517"/>
      <c r="AJ5" s="517"/>
      <c r="AK5" s="253"/>
      <c r="AL5" s="253"/>
      <c r="AM5" s="253"/>
      <c r="AN5" s="253"/>
      <c r="AO5" s="252"/>
      <c r="AP5" s="252"/>
      <c r="AQ5" s="519"/>
      <c r="AR5" s="519"/>
      <c r="AS5" s="519"/>
      <c r="AT5" s="519"/>
      <c r="AU5" s="519"/>
      <c r="AV5" s="519"/>
      <c r="AW5" s="519"/>
      <c r="AX5" s="519"/>
      <c r="AY5" s="519"/>
      <c r="AZ5" s="519"/>
      <c r="BA5" s="519"/>
      <c r="BB5" s="519"/>
      <c r="BC5" s="38"/>
      <c r="BD5" s="38"/>
      <c r="BE5" s="388"/>
      <c r="BG5" s="56" t="e">
        <f>VLOOKUP(BG3,#REF!,2,0)</f>
        <v>#REF!</v>
      </c>
      <c r="BI5" s="80">
        <v>4</v>
      </c>
      <c r="BJ5" s="86" t="s">
        <v>90</v>
      </c>
      <c r="BK5" s="40"/>
      <c r="BL5" s="24"/>
      <c r="BM5" s="36"/>
      <c r="BN5" s="39"/>
      <c r="BO5" s="39"/>
      <c r="BP5" s="39"/>
      <c r="BQ5" s="39"/>
      <c r="BR5" s="39"/>
      <c r="BS5" s="39"/>
      <c r="BT5" s="39"/>
      <c r="BU5" s="39"/>
      <c r="BV5" s="39"/>
      <c r="BW5" s="39"/>
      <c r="BX5" s="38"/>
      <c r="BY5" s="39"/>
      <c r="BZ5" s="39"/>
      <c r="CA5" s="39"/>
      <c r="CB5" s="39"/>
      <c r="CD5" s="386"/>
      <c r="CE5" s="386"/>
      <c r="CF5" s="386"/>
      <c r="CG5" s="386"/>
    </row>
    <row r="6" spans="1:85" ht="8.25" customHeight="1">
      <c r="A6" s="51"/>
      <c r="B6" s="245"/>
      <c r="C6" s="245"/>
      <c r="D6" s="245"/>
      <c r="E6" s="245"/>
      <c r="F6" s="245"/>
      <c r="G6" s="245"/>
      <c r="H6" s="245"/>
      <c r="I6" s="245"/>
      <c r="J6" s="389"/>
      <c r="K6" s="239"/>
      <c r="L6" s="18"/>
      <c r="M6" s="111"/>
      <c r="N6" s="111"/>
      <c r="O6" s="111"/>
      <c r="P6" s="111"/>
      <c r="Q6" s="111"/>
      <c r="R6" s="111"/>
      <c r="S6" s="111"/>
      <c r="T6" s="111"/>
      <c r="U6" s="299"/>
      <c r="V6" s="299"/>
      <c r="W6" s="299"/>
      <c r="X6" s="253"/>
      <c r="Y6" s="253"/>
      <c r="Z6" s="253"/>
      <c r="AA6" s="253"/>
      <c r="AB6" s="253"/>
      <c r="AC6" s="253"/>
      <c r="AD6" s="253"/>
      <c r="AE6" s="253"/>
      <c r="AF6" s="253"/>
      <c r="AG6" s="253"/>
      <c r="AH6" s="253"/>
      <c r="AI6" s="253"/>
      <c r="AJ6" s="253"/>
      <c r="AK6" s="253"/>
      <c r="AL6" s="253"/>
      <c r="AM6" s="253"/>
      <c r="AN6" s="253"/>
      <c r="AO6" s="252"/>
      <c r="AP6" s="252"/>
      <c r="AQ6" s="252"/>
      <c r="AR6" s="252"/>
      <c r="AS6" s="252"/>
      <c r="AT6" s="252"/>
      <c r="AU6" s="252"/>
      <c r="AV6" s="252"/>
      <c r="AW6" s="252"/>
      <c r="AX6" s="252"/>
      <c r="AY6" s="252"/>
      <c r="AZ6" s="252"/>
      <c r="BA6" s="252"/>
      <c r="BB6" s="252"/>
      <c r="BC6" s="38"/>
      <c r="BD6" s="38"/>
      <c r="BE6" s="388"/>
      <c r="BF6" s="54"/>
      <c r="BG6" s="57"/>
      <c r="BH6" s="30"/>
      <c r="BI6" s="80"/>
      <c r="BJ6" s="86"/>
      <c r="BK6" s="40"/>
      <c r="BL6" s="24"/>
      <c r="BM6" s="36"/>
      <c r="BN6" s="39"/>
      <c r="BO6" s="39"/>
      <c r="BP6" s="39"/>
      <c r="BQ6" s="39"/>
      <c r="BR6" s="39"/>
      <c r="BS6" s="39"/>
      <c r="BT6" s="39"/>
      <c r="BU6" s="39"/>
      <c r="BV6" s="39"/>
      <c r="BW6" s="39"/>
      <c r="BX6" s="38"/>
      <c r="BY6" s="39"/>
      <c r="BZ6" s="39"/>
      <c r="CA6" s="39"/>
      <c r="CB6" s="39"/>
      <c r="CD6" s="386"/>
      <c r="CE6" s="386"/>
      <c r="CF6" s="386"/>
      <c r="CG6" s="386"/>
    </row>
    <row r="7" spans="1:85" ht="17.100000000000001" customHeight="1">
      <c r="A7" s="51"/>
      <c r="B7" s="245"/>
      <c r="C7" s="245"/>
      <c r="D7" s="245"/>
      <c r="E7" s="245"/>
      <c r="F7" s="245"/>
      <c r="G7" s="245"/>
      <c r="H7" s="245"/>
      <c r="I7" s="245"/>
      <c r="J7" s="389"/>
      <c r="K7" s="239"/>
      <c r="L7" s="18"/>
      <c r="M7" s="215"/>
      <c r="N7" s="215"/>
      <c r="O7" s="215"/>
      <c r="P7" s="215"/>
      <c r="Q7" s="215"/>
      <c r="R7" s="215"/>
      <c r="S7" s="215"/>
      <c r="T7" s="215"/>
      <c r="U7" s="299"/>
      <c r="V7" s="299"/>
      <c r="W7" s="299"/>
      <c r="X7" s="253"/>
      <c r="Y7" s="253"/>
      <c r="Z7" s="253"/>
      <c r="AA7" s="253"/>
      <c r="AB7" s="253"/>
      <c r="AC7" s="253"/>
      <c r="AD7" s="253"/>
      <c r="AE7" s="253"/>
      <c r="AF7" s="253"/>
      <c r="AG7" s="253"/>
      <c r="AH7" s="253"/>
      <c r="AI7" s="253"/>
      <c r="AJ7" s="253"/>
      <c r="AK7" s="253"/>
      <c r="AL7" s="253"/>
      <c r="AM7" s="253"/>
      <c r="AN7" s="253"/>
      <c r="AO7" s="252"/>
      <c r="AP7" s="252"/>
      <c r="AQ7" s="252"/>
      <c r="AR7" s="252"/>
      <c r="AS7" s="252"/>
      <c r="AT7" s="252"/>
      <c r="AU7" s="252"/>
      <c r="AV7" s="252"/>
      <c r="AW7" s="252"/>
      <c r="AX7" s="252"/>
      <c r="AY7" s="252"/>
      <c r="AZ7" s="252"/>
      <c r="BA7" s="252"/>
      <c r="BB7" s="252"/>
      <c r="BC7" s="38"/>
      <c r="BD7" s="38"/>
      <c r="BE7" s="388"/>
      <c r="BF7" s="54"/>
      <c r="BG7" s="57"/>
      <c r="BI7" s="80"/>
      <c r="BJ7" s="86"/>
      <c r="BK7" s="40"/>
      <c r="BL7" s="24"/>
      <c r="BM7" s="36"/>
      <c r="BN7" s="39"/>
      <c r="BO7" s="39"/>
      <c r="BP7" s="39"/>
      <c r="BQ7" s="39"/>
      <c r="BR7" s="39"/>
      <c r="BS7" s="39"/>
      <c r="BT7" s="39"/>
      <c r="BU7" s="39"/>
      <c r="BV7" s="39"/>
      <c r="BW7" s="39"/>
      <c r="BX7" s="38"/>
      <c r="BY7" s="39"/>
      <c r="BZ7" s="39"/>
      <c r="CA7" s="39"/>
      <c r="CB7" s="39"/>
      <c r="CD7" s="386"/>
      <c r="CE7" s="386"/>
      <c r="CF7" s="386"/>
      <c r="CG7" s="386"/>
    </row>
    <row r="8" spans="1:85" ht="22.5" customHeight="1">
      <c r="A8" s="51"/>
      <c r="B8" s="245"/>
      <c r="C8" s="245"/>
      <c r="D8" s="245"/>
      <c r="E8" s="245"/>
      <c r="F8" s="414" t="str">
        <f>IF(F16="","",IF(F16=AI16,"Sei la squadra ospitante, ricorda la stampa del SOCUISP",""))</f>
        <v/>
      </c>
      <c r="G8" s="414"/>
      <c r="H8" s="414"/>
      <c r="I8" s="414"/>
      <c r="J8" s="389"/>
      <c r="K8" s="239"/>
      <c r="L8" s="18"/>
      <c r="M8" s="238"/>
      <c r="N8" s="238"/>
      <c r="O8" s="238"/>
      <c r="P8" s="238"/>
      <c r="Q8" s="238"/>
      <c r="R8" s="238"/>
      <c r="S8" s="238"/>
      <c r="T8" s="238"/>
      <c r="U8" s="299"/>
      <c r="V8" s="299"/>
      <c r="W8" s="299"/>
      <c r="X8" s="299"/>
      <c r="Y8" s="422" t="s">
        <v>121</v>
      </c>
      <c r="Z8" s="423"/>
      <c r="AA8" s="423"/>
      <c r="AB8" s="423"/>
      <c r="AC8" s="423"/>
      <c r="AD8" s="423"/>
      <c r="AE8" s="423"/>
      <c r="AF8" s="423"/>
      <c r="AG8" s="423"/>
      <c r="AH8" s="423"/>
      <c r="AI8" s="423"/>
      <c r="AJ8" s="423"/>
      <c r="AK8" s="423"/>
      <c r="AL8" s="423"/>
      <c r="AM8" s="423"/>
      <c r="AN8" s="423"/>
      <c r="AO8" s="238"/>
      <c r="AP8" s="238"/>
      <c r="AQ8" s="238"/>
      <c r="AR8" s="238"/>
      <c r="AS8" s="238"/>
      <c r="AT8" s="238"/>
      <c r="AU8" s="238"/>
      <c r="AV8" s="238"/>
      <c r="AW8" s="431"/>
      <c r="AX8" s="431"/>
      <c r="AY8" s="431"/>
      <c r="AZ8" s="431"/>
      <c r="BA8" s="431"/>
      <c r="BB8" s="431"/>
      <c r="BC8" s="27"/>
      <c r="BD8" s="27"/>
      <c r="BE8" s="388"/>
      <c r="BI8" s="80"/>
      <c r="BJ8" s="86"/>
      <c r="BK8" s="40"/>
      <c r="BL8" s="24"/>
      <c r="BM8" s="36"/>
      <c r="BN8" s="39"/>
      <c r="BO8" s="39"/>
      <c r="BP8" s="39"/>
      <c r="BQ8" s="39"/>
      <c r="BR8" s="39"/>
      <c r="BS8" s="39"/>
      <c r="BT8" s="39"/>
      <c r="BU8" s="39"/>
      <c r="BV8" s="39"/>
      <c r="BW8" s="39"/>
      <c r="BX8" s="38"/>
      <c r="BY8" s="39"/>
      <c r="BZ8" s="39"/>
      <c r="CA8" s="39"/>
      <c r="CB8" s="39"/>
      <c r="CD8" s="386"/>
      <c r="CE8" s="386"/>
      <c r="CF8" s="386"/>
      <c r="CG8" s="386"/>
    </row>
    <row r="9" spans="1:85" ht="16.5" customHeight="1">
      <c r="A9" s="51"/>
      <c r="B9" s="245"/>
      <c r="C9" s="245"/>
      <c r="D9" s="245"/>
      <c r="E9" s="245"/>
      <c r="F9" s="414"/>
      <c r="G9" s="414"/>
      <c r="H9" s="414"/>
      <c r="I9" s="414"/>
      <c r="J9" s="389"/>
      <c r="K9" s="239"/>
      <c r="L9" s="37"/>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8"/>
      <c r="AQ9" s="238"/>
      <c r="AR9" s="238"/>
      <c r="AS9" s="238"/>
      <c r="AT9" s="238"/>
      <c r="AU9" s="238"/>
      <c r="AV9" s="238"/>
      <c r="AW9" s="238"/>
      <c r="AX9" s="238"/>
      <c r="AY9" s="238"/>
      <c r="AZ9" s="238"/>
      <c r="BA9" s="238"/>
      <c r="BB9" s="238"/>
      <c r="BC9" s="43"/>
      <c r="BD9" s="22"/>
      <c r="BE9" s="388"/>
      <c r="BF9" s="58">
        <v>1001</v>
      </c>
      <c r="BG9" s="59" t="str">
        <f>IFERROR(VLOOKUP(BF9,#REF!,2,0),"")</f>
        <v/>
      </c>
      <c r="BI9" s="81"/>
      <c r="BJ9" s="87"/>
      <c r="BK9" s="83"/>
      <c r="BL9" s="83"/>
      <c r="BM9" s="36"/>
      <c r="BN9" s="83"/>
      <c r="BO9" s="83"/>
      <c r="BP9" s="83"/>
      <c r="BQ9" s="83"/>
      <c r="BR9" s="83"/>
      <c r="BS9" s="83"/>
      <c r="BT9" s="83"/>
      <c r="BU9" s="83"/>
      <c r="BV9" s="83"/>
      <c r="BW9" s="83"/>
      <c r="BX9" s="83"/>
      <c r="BY9" s="83"/>
      <c r="BZ9" s="83"/>
      <c r="CA9" s="83"/>
      <c r="CB9" s="83"/>
      <c r="CD9" s="386"/>
      <c r="CE9" s="386"/>
      <c r="CF9" s="386"/>
      <c r="CG9" s="386"/>
    </row>
    <row r="10" spans="1:85" ht="17.100000000000001" customHeight="1">
      <c r="A10" s="51"/>
      <c r="B10" s="245"/>
      <c r="C10" s="245"/>
      <c r="D10" s="245"/>
      <c r="E10" s="245"/>
      <c r="F10" s="414"/>
      <c r="G10" s="414"/>
      <c r="H10" s="414"/>
      <c r="I10" s="414"/>
      <c r="J10" s="389"/>
      <c r="K10" s="239"/>
      <c r="L10" s="19"/>
      <c r="M10" s="42" t="s">
        <v>18</v>
      </c>
      <c r="N10" s="12"/>
      <c r="O10" s="15"/>
      <c r="P10" s="15"/>
      <c r="Q10" s="12"/>
      <c r="R10" s="23"/>
      <c r="S10" s="23"/>
      <c r="T10" s="23"/>
      <c r="U10" s="23"/>
      <c r="V10" s="33"/>
      <c r="W10" s="23"/>
      <c r="X10" s="23"/>
      <c r="Y10" s="424" t="str">
        <f>F16</f>
        <v>SERENISSIMA VOLLEY</v>
      </c>
      <c r="Z10" s="424"/>
      <c r="AA10" s="424"/>
      <c r="AB10" s="424"/>
      <c r="AC10" s="424"/>
      <c r="AD10" s="424"/>
      <c r="AE10" s="424"/>
      <c r="AF10" s="424"/>
      <c r="AG10" s="424"/>
      <c r="AH10" s="424"/>
      <c r="AI10" s="424"/>
      <c r="AJ10" s="424"/>
      <c r="AK10" s="424"/>
      <c r="AL10" s="424"/>
      <c r="AM10" s="424"/>
      <c r="AN10" s="424"/>
      <c r="AO10" s="424"/>
      <c r="AP10" s="424"/>
      <c r="AQ10" s="424"/>
      <c r="AR10" s="424"/>
      <c r="AS10" s="424"/>
      <c r="AT10" s="424"/>
      <c r="AU10" s="424"/>
      <c r="AV10" s="424"/>
      <c r="AW10" s="424"/>
      <c r="AX10" s="424"/>
      <c r="AY10" s="424"/>
      <c r="AZ10" s="424"/>
      <c r="BA10" s="424"/>
      <c r="BB10" s="424"/>
      <c r="BC10" s="41"/>
      <c r="BD10" s="41"/>
      <c r="BE10" s="388"/>
      <c r="BF10" s="55">
        <f t="shared" ref="BF10:BF41" si="0">BF9+1</f>
        <v>1002</v>
      </c>
      <c r="BG10" s="59" t="str">
        <f>IFERROR(VLOOKUP(BF10,#REF!,2,0),"")</f>
        <v/>
      </c>
      <c r="BH10" s="73" t="s">
        <v>10</v>
      </c>
      <c r="BI10" s="82"/>
      <c r="BJ10" s="88"/>
      <c r="BK10" s="41"/>
      <c r="BL10" s="41"/>
      <c r="BM10" s="36"/>
      <c r="BN10" s="41"/>
      <c r="BO10" s="41"/>
      <c r="BP10" s="41"/>
      <c r="BQ10" s="41"/>
      <c r="BR10" s="41"/>
      <c r="BS10" s="41"/>
      <c r="BT10" s="41"/>
      <c r="BU10" s="41"/>
      <c r="BV10" s="41"/>
      <c r="BW10" s="41"/>
      <c r="BX10" s="41"/>
      <c r="BY10" s="41"/>
      <c r="BZ10" s="41"/>
      <c r="CA10" s="41"/>
      <c r="CB10" s="41"/>
      <c r="CD10" s="386"/>
      <c r="CE10" s="386"/>
      <c r="CF10" s="386"/>
      <c r="CG10" s="386"/>
    </row>
    <row r="11" spans="1:85" ht="17.100000000000001" customHeight="1">
      <c r="A11" s="51"/>
      <c r="B11" s="245"/>
      <c r="C11" s="245"/>
      <c r="D11" s="245"/>
      <c r="E11" s="245"/>
      <c r="F11" s="414"/>
      <c r="G11" s="414"/>
      <c r="H11" s="414"/>
      <c r="I11" s="414"/>
      <c r="J11" s="389"/>
      <c r="K11" s="239"/>
      <c r="L11" s="20"/>
      <c r="M11" s="42" t="s">
        <v>21</v>
      </c>
      <c r="N11" s="12"/>
      <c r="O11" s="12"/>
      <c r="P11" s="12"/>
      <c r="Q11" s="430">
        <f>D14</f>
        <v>390</v>
      </c>
      <c r="R11" s="430"/>
      <c r="S11" s="430"/>
      <c r="T11" s="430"/>
      <c r="U11" s="430"/>
      <c r="V11" s="430"/>
      <c r="W11" s="430"/>
      <c r="X11" s="430"/>
      <c r="Y11" s="430"/>
      <c r="Z11" s="430"/>
      <c r="AA11" s="430"/>
      <c r="AB11" s="430"/>
      <c r="AC11" s="430"/>
      <c r="AD11" s="28"/>
      <c r="AE11" s="28"/>
      <c r="AF11" s="28"/>
      <c r="AG11" s="415" t="s">
        <v>20</v>
      </c>
      <c r="AH11" s="415"/>
      <c r="AI11" s="415"/>
      <c r="AJ11" s="415"/>
      <c r="AK11" s="415"/>
      <c r="AL11" s="415"/>
      <c r="AM11" s="426" t="str">
        <f>IF(D14&lt;115,"Serie A1",IF(D14&lt;187,"Campionato Open",IF(D14&lt;370,"Serie A2","NR Gara Inesistente")))</f>
        <v>NR Gara Inesistente</v>
      </c>
      <c r="AN11" s="426"/>
      <c r="AO11" s="426"/>
      <c r="AP11" s="426"/>
      <c r="AQ11" s="426"/>
      <c r="AR11" s="426"/>
      <c r="AS11" s="426"/>
      <c r="AT11" s="426"/>
      <c r="AU11" s="426"/>
      <c r="AV11" s="426"/>
      <c r="AW11" s="426"/>
      <c r="AX11" s="426"/>
      <c r="AY11" s="426"/>
      <c r="AZ11" s="426"/>
      <c r="BA11" s="426"/>
      <c r="BB11" s="426"/>
      <c r="BC11" s="27"/>
      <c r="BD11" s="27"/>
      <c r="BE11" s="388"/>
      <c r="BF11" s="55">
        <f t="shared" si="0"/>
        <v>1003</v>
      </c>
      <c r="BG11" s="59" t="str">
        <f>IFERROR(VLOOKUP(BF11,#REF!,2,0),"")</f>
        <v/>
      </c>
      <c r="BH11" s="34" t="s">
        <v>15</v>
      </c>
      <c r="BI11" s="80"/>
      <c r="BJ11" s="86"/>
      <c r="BK11" s="40"/>
      <c r="BL11" s="24"/>
      <c r="BM11" s="36"/>
      <c r="BN11" s="91"/>
      <c r="BO11" s="39"/>
      <c r="BP11" s="39"/>
      <c r="BQ11" s="39"/>
      <c r="BR11" s="39"/>
      <c r="BS11" s="39"/>
      <c r="BT11" s="39"/>
      <c r="BU11" s="39"/>
      <c r="BV11" s="39"/>
      <c r="BW11" s="39"/>
      <c r="BX11" s="38"/>
      <c r="BY11" s="39"/>
      <c r="BZ11" s="39"/>
      <c r="CA11" s="39"/>
      <c r="CB11" s="39"/>
      <c r="CD11" s="386"/>
      <c r="CE11" s="386"/>
      <c r="CF11" s="386"/>
      <c r="CG11" s="386"/>
    </row>
    <row r="12" spans="1:85" ht="17.100000000000001" customHeight="1">
      <c r="A12" s="51"/>
      <c r="B12" s="245"/>
      <c r="C12" s="245"/>
      <c r="D12" s="245"/>
      <c r="E12" s="245"/>
      <c r="F12" s="245"/>
      <c r="G12" s="245"/>
      <c r="H12" s="245"/>
      <c r="I12" s="245"/>
      <c r="J12" s="389"/>
      <c r="K12" s="239"/>
      <c r="L12" s="20"/>
      <c r="M12" s="42" t="s">
        <v>1</v>
      </c>
      <c r="N12" s="12"/>
      <c r="O12" s="12"/>
      <c r="P12" s="12"/>
      <c r="Q12" s="425">
        <f>IFERROR(VLOOKUP(D14,Calendario!C:K,2,FALSE), "NR gara inesistente")</f>
        <v>46153</v>
      </c>
      <c r="R12" s="425"/>
      <c r="S12" s="425"/>
      <c r="T12" s="425"/>
      <c r="U12" s="425"/>
      <c r="V12" s="425"/>
      <c r="W12" s="42"/>
      <c r="X12" s="60" t="s">
        <v>2</v>
      </c>
      <c r="Y12" s="429" t="str">
        <f>IFERROR(VLOOKUP(D14,Calendario!C:K,3,FALSE), "NR gara inesistente")</f>
        <v>21.30</v>
      </c>
      <c r="Z12" s="429"/>
      <c r="AA12" s="429"/>
      <c r="AB12" s="429"/>
      <c r="AC12" s="429"/>
      <c r="AD12" s="33"/>
      <c r="AE12" s="33"/>
      <c r="AF12" s="33"/>
      <c r="AG12" s="416" t="s">
        <v>19</v>
      </c>
      <c r="AH12" s="416"/>
      <c r="AI12" s="416"/>
      <c r="AJ12" s="416"/>
      <c r="AK12" s="416"/>
      <c r="AL12" s="416"/>
      <c r="AM12" s="419"/>
      <c r="AN12" s="419"/>
      <c r="AO12" s="419"/>
      <c r="AP12" s="419"/>
      <c r="AQ12" s="419"/>
      <c r="AR12" s="419"/>
      <c r="AS12" s="419"/>
      <c r="AT12" s="419"/>
      <c r="AU12" s="419"/>
      <c r="AV12" s="419"/>
      <c r="AW12" s="419"/>
      <c r="AX12" s="419"/>
      <c r="AY12" s="419"/>
      <c r="AZ12" s="419"/>
      <c r="BA12" s="419"/>
      <c r="BB12" s="419"/>
      <c r="BC12" s="28"/>
      <c r="BD12" s="28"/>
      <c r="BE12" s="388"/>
      <c r="BF12" s="55">
        <f t="shared" si="0"/>
        <v>1004</v>
      </c>
      <c r="BG12" s="59" t="str">
        <f>IFERROR(VLOOKUP(BF12,#REF!,2,0),"")</f>
        <v/>
      </c>
      <c r="BH12" s="34" t="s">
        <v>99</v>
      </c>
      <c r="BI12" s="71"/>
      <c r="BJ12" s="89"/>
      <c r="BK12" s="84"/>
      <c r="BL12" s="84"/>
      <c r="BM12" s="36"/>
      <c r="BN12" s="84"/>
      <c r="BO12" s="84"/>
      <c r="BP12" s="84"/>
      <c r="BQ12" s="84"/>
      <c r="BR12" s="84"/>
      <c r="BS12" s="84"/>
      <c r="BT12" s="84"/>
      <c r="BU12" s="84"/>
      <c r="BV12" s="84"/>
      <c r="BW12" s="84"/>
      <c r="BX12" s="84"/>
      <c r="BY12" s="84"/>
      <c r="BZ12" s="84"/>
      <c r="CA12" s="84"/>
      <c r="CB12" s="84"/>
      <c r="CD12" s="386"/>
      <c r="CE12" s="386"/>
      <c r="CF12" s="386"/>
      <c r="CG12" s="386"/>
    </row>
    <row r="13" spans="1:85" ht="17.100000000000001" customHeight="1">
      <c r="A13" s="51"/>
      <c r="B13" s="245"/>
      <c r="C13" s="245"/>
      <c r="D13" s="245"/>
      <c r="E13" s="245"/>
      <c r="F13" s="245"/>
      <c r="G13" s="245"/>
      <c r="H13" s="245"/>
      <c r="I13" s="245"/>
      <c r="J13" s="389"/>
      <c r="K13" s="239"/>
      <c r="L13" s="20"/>
      <c r="M13" s="416" t="s">
        <v>13</v>
      </c>
      <c r="N13" s="416"/>
      <c r="O13" s="416"/>
      <c r="P13" s="416"/>
      <c r="Q13" s="417" t="str">
        <f>IFERROR((VLOOKUP(D14,Calendario!C:H,6,FALSE)), "NR Gara inesistente")</f>
        <v>Palestra Bennati</v>
      </c>
      <c r="R13" s="417"/>
      <c r="S13" s="417"/>
      <c r="T13" s="417"/>
      <c r="U13" s="417"/>
      <c r="V13" s="417"/>
      <c r="W13" s="417"/>
      <c r="X13" s="417"/>
      <c r="Y13" s="417"/>
      <c r="Z13" s="417"/>
      <c r="AA13" s="417"/>
      <c r="AB13" s="417"/>
      <c r="AC13" s="417"/>
      <c r="AD13" s="417"/>
      <c r="AE13" s="417"/>
      <c r="AF13" s="417"/>
      <c r="AG13" s="416" t="s">
        <v>3</v>
      </c>
      <c r="AH13" s="416"/>
      <c r="AI13" s="416"/>
      <c r="AJ13" s="416"/>
      <c r="AK13" s="420" t="str">
        <f>IFERROR((VLOOKUP(D14,Calendario!C:K,7,FALSE))&amp;", "&amp;(VLOOKUP(D14,Calendario!C:K,8,FALSE))&amp;", "&amp;(VLOOKUP(D14,Calendario!C:K,9,FALSE)), "NR Gara inesistente")</f>
        <v>Spinea, VE, Via Bennati 18</v>
      </c>
      <c r="AL13" s="420"/>
      <c r="AM13" s="420"/>
      <c r="AN13" s="420"/>
      <c r="AO13" s="420"/>
      <c r="AP13" s="420"/>
      <c r="AQ13" s="420"/>
      <c r="AR13" s="420"/>
      <c r="AS13" s="420"/>
      <c r="AT13" s="420"/>
      <c r="AU13" s="420"/>
      <c r="AV13" s="420"/>
      <c r="AW13" s="420"/>
      <c r="AX13" s="420"/>
      <c r="AY13" s="420"/>
      <c r="AZ13" s="420"/>
      <c r="BA13" s="420"/>
      <c r="BB13" s="420"/>
      <c r="BC13" s="28"/>
      <c r="BD13" s="28"/>
      <c r="BE13" s="388"/>
      <c r="BF13" s="55">
        <f t="shared" si="0"/>
        <v>1005</v>
      </c>
      <c r="BG13" s="59" t="str">
        <f>IFERROR(VLOOKUP(BF13,#REF!,2,0),"")</f>
        <v/>
      </c>
      <c r="BH13" s="34" t="s">
        <v>16</v>
      </c>
      <c r="BI13" s="298"/>
      <c r="BJ13" s="297"/>
      <c r="BK13" s="296"/>
      <c r="BL13" s="296"/>
      <c r="BM13" s="36"/>
      <c r="BN13" s="296"/>
      <c r="BO13" s="296"/>
      <c r="BP13" s="296"/>
      <c r="BQ13" s="296"/>
      <c r="BR13" s="296"/>
      <c r="BS13" s="296"/>
      <c r="BT13" s="296"/>
      <c r="BU13" s="296"/>
      <c r="BV13" s="296"/>
      <c r="BW13" s="296"/>
      <c r="BX13" s="296"/>
      <c r="BY13" s="296"/>
      <c r="BZ13" s="296"/>
      <c r="CA13" s="296"/>
      <c r="CB13" s="296"/>
      <c r="CD13" s="386"/>
      <c r="CE13" s="386"/>
      <c r="CF13" s="386"/>
      <c r="CG13" s="386"/>
    </row>
    <row r="14" spans="1:85" ht="23.25" customHeight="1" thickBot="1">
      <c r="A14" s="51"/>
      <c r="B14" s="436" t="s">
        <v>23</v>
      </c>
      <c r="C14" s="437"/>
      <c r="D14" s="438">
        <v>390</v>
      </c>
      <c r="E14" s="439"/>
      <c r="F14" s="446"/>
      <c r="G14" s="446"/>
      <c r="H14" s="446"/>
      <c r="I14" s="446"/>
      <c r="J14" s="389"/>
      <c r="K14" s="239"/>
      <c r="L14" s="12"/>
      <c r="M14" s="444"/>
      <c r="N14" s="444"/>
      <c r="O14" s="444"/>
      <c r="P14" s="444"/>
      <c r="Q14" s="418"/>
      <c r="R14" s="418"/>
      <c r="S14" s="418"/>
      <c r="T14" s="418"/>
      <c r="U14" s="418"/>
      <c r="V14" s="418"/>
      <c r="W14" s="418"/>
      <c r="X14" s="418"/>
      <c r="Y14" s="418"/>
      <c r="Z14" s="418"/>
      <c r="AA14" s="418"/>
      <c r="AB14" s="418"/>
      <c r="AC14" s="418"/>
      <c r="AD14" s="418"/>
      <c r="AE14" s="418"/>
      <c r="AF14" s="418"/>
      <c r="AG14" s="416"/>
      <c r="AH14" s="416"/>
      <c r="AI14" s="416"/>
      <c r="AJ14" s="416"/>
      <c r="AK14" s="421"/>
      <c r="AL14" s="421"/>
      <c r="AM14" s="421"/>
      <c r="AN14" s="421"/>
      <c r="AO14" s="421"/>
      <c r="AP14" s="421"/>
      <c r="AQ14" s="421"/>
      <c r="AR14" s="421"/>
      <c r="AS14" s="421"/>
      <c r="AT14" s="421"/>
      <c r="AU14" s="421"/>
      <c r="AV14" s="421"/>
      <c r="AW14" s="421"/>
      <c r="AX14" s="421"/>
      <c r="AY14" s="421"/>
      <c r="AZ14" s="421"/>
      <c r="BA14" s="421"/>
      <c r="BB14" s="421"/>
      <c r="BC14" s="28"/>
      <c r="BD14" s="28"/>
      <c r="BE14" s="388"/>
      <c r="BF14" s="55">
        <f t="shared" si="0"/>
        <v>1006</v>
      </c>
      <c r="BG14" s="59" t="str">
        <f>IFERROR(VLOOKUP(BF14,#REF!,2,0),"")</f>
        <v/>
      </c>
      <c r="BH14" s="34" t="s">
        <v>100</v>
      </c>
      <c r="BI14" s="80"/>
      <c r="BJ14" s="86"/>
      <c r="BK14" s="40"/>
      <c r="BL14" s="24"/>
      <c r="BM14" s="36"/>
      <c r="BN14" s="39"/>
      <c r="BO14" s="39"/>
      <c r="BP14" s="39"/>
      <c r="BQ14" s="39"/>
      <c r="BR14" s="39"/>
      <c r="BS14" s="39"/>
      <c r="BT14" s="39"/>
      <c r="BU14" s="39"/>
      <c r="BV14" s="39"/>
      <c r="BW14" s="39"/>
      <c r="BX14" s="38"/>
      <c r="BY14" s="39"/>
      <c r="BZ14" s="39"/>
      <c r="CA14" s="39"/>
      <c r="CB14" s="39"/>
      <c r="CD14" s="386"/>
      <c r="CE14" s="386"/>
      <c r="CF14" s="386"/>
      <c r="CG14" s="386"/>
    </row>
    <row r="15" spans="1:85" ht="17.100000000000001" customHeight="1" thickBot="1">
      <c r="A15" s="51"/>
      <c r="B15" s="51"/>
      <c r="C15" s="52"/>
      <c r="D15" s="52"/>
      <c r="E15" s="52"/>
      <c r="F15" s="316"/>
      <c r="G15" s="316"/>
      <c r="H15" s="316"/>
      <c r="I15" s="316"/>
      <c r="J15" s="389"/>
      <c r="K15" s="7"/>
      <c r="L15" s="21"/>
      <c r="M15" s="427" t="s">
        <v>11</v>
      </c>
      <c r="N15" s="428"/>
      <c r="O15" s="428"/>
      <c r="P15" s="428"/>
      <c r="Q15" s="428"/>
      <c r="R15" s="428"/>
      <c r="S15" s="428"/>
      <c r="T15" s="428"/>
      <c r="U15" s="428"/>
      <c r="V15" s="428"/>
      <c r="W15" s="428"/>
      <c r="X15" s="428"/>
      <c r="Y15" s="428"/>
      <c r="Z15" s="428"/>
      <c r="AA15" s="428"/>
      <c r="AB15" s="428"/>
      <c r="AC15" s="428"/>
      <c r="AD15" s="428"/>
      <c r="AE15" s="428"/>
      <c r="AF15" s="428"/>
      <c r="AG15" s="21"/>
      <c r="AH15" s="28"/>
      <c r="AI15" s="407" t="s">
        <v>12</v>
      </c>
      <c r="AJ15" s="407"/>
      <c r="AK15" s="407"/>
      <c r="AL15" s="407"/>
      <c r="AM15" s="407"/>
      <c r="AN15" s="407"/>
      <c r="AO15" s="407"/>
      <c r="AP15" s="407"/>
      <c r="AQ15" s="407"/>
      <c r="AR15" s="407"/>
      <c r="AS15" s="407"/>
      <c r="AT15" s="407"/>
      <c r="AU15" s="407"/>
      <c r="AV15" s="407"/>
      <c r="AW15" s="407"/>
      <c r="AX15" s="407"/>
      <c r="AY15" s="407"/>
      <c r="AZ15" s="407"/>
      <c r="BA15" s="407"/>
      <c r="BB15" s="408"/>
      <c r="BC15" s="28"/>
      <c r="BD15" s="28"/>
      <c r="BE15" s="388"/>
      <c r="BF15" s="55">
        <f t="shared" si="0"/>
        <v>1007</v>
      </c>
      <c r="BG15" s="59" t="str">
        <f>IFERROR(VLOOKUP(BF15,#REF!,2,0),"")</f>
        <v/>
      </c>
      <c r="BH15" s="34" t="s">
        <v>17</v>
      </c>
      <c r="BI15" s="295"/>
      <c r="BJ15" s="294"/>
      <c r="BK15" s="293"/>
      <c r="BL15" s="293"/>
      <c r="BM15" s="36"/>
      <c r="BN15" s="293"/>
      <c r="BO15" s="293"/>
      <c r="BP15" s="293"/>
      <c r="BQ15" s="293"/>
      <c r="BR15" s="293"/>
      <c r="BS15" s="293"/>
      <c r="BT15" s="293"/>
      <c r="BU15" s="293"/>
      <c r="BV15" s="293"/>
      <c r="BW15" s="293"/>
      <c r="BX15" s="293"/>
      <c r="BY15" s="293"/>
      <c r="BZ15" s="293"/>
      <c r="CA15" s="293"/>
      <c r="CB15" s="293"/>
      <c r="CD15" s="386"/>
      <c r="CE15" s="386"/>
      <c r="CF15" s="386"/>
      <c r="CG15" s="386"/>
    </row>
    <row r="16" spans="1:85" ht="17.100000000000001" customHeight="1" thickBot="1">
      <c r="A16" s="51"/>
      <c r="B16" s="445" t="s">
        <v>25</v>
      </c>
      <c r="C16" s="445"/>
      <c r="D16" s="445"/>
      <c r="E16" s="445"/>
      <c r="F16" s="447" t="s">
        <v>150</v>
      </c>
      <c r="G16" s="447"/>
      <c r="H16" s="447"/>
      <c r="I16" s="448"/>
      <c r="J16" s="389"/>
      <c r="K16" s="7"/>
      <c r="L16" s="21"/>
      <c r="M16" s="451" t="str">
        <f>IFERROR(VLOOKUP(D14,Calendario!C:K,4,FALSE), "NR gara inesistente")</f>
        <v>SERENISSIMA VOLLEY</v>
      </c>
      <c r="N16" s="452"/>
      <c r="O16" s="452"/>
      <c r="P16" s="452"/>
      <c r="Q16" s="452"/>
      <c r="R16" s="452"/>
      <c r="S16" s="452"/>
      <c r="T16" s="452"/>
      <c r="U16" s="452"/>
      <c r="V16" s="452"/>
      <c r="W16" s="452"/>
      <c r="X16" s="452"/>
      <c r="Y16" s="452"/>
      <c r="Z16" s="452"/>
      <c r="AA16" s="452"/>
      <c r="AB16" s="452"/>
      <c r="AC16" s="452"/>
      <c r="AD16" s="452"/>
      <c r="AE16" s="452"/>
      <c r="AF16" s="452"/>
      <c r="AG16" s="433" t="s">
        <v>22</v>
      </c>
      <c r="AH16" s="433"/>
      <c r="AI16" s="434" t="str">
        <f>IFERROR(VLOOKUP(D14,Calendario!C:K,5,FALSE), "NR gara inesistente")</f>
        <v>BEERBANTI</v>
      </c>
      <c r="AJ16" s="434"/>
      <c r="AK16" s="434"/>
      <c r="AL16" s="434"/>
      <c r="AM16" s="434"/>
      <c r="AN16" s="434"/>
      <c r="AO16" s="434"/>
      <c r="AP16" s="434"/>
      <c r="AQ16" s="434"/>
      <c r="AR16" s="434"/>
      <c r="AS16" s="434"/>
      <c r="AT16" s="434"/>
      <c r="AU16" s="434"/>
      <c r="AV16" s="434"/>
      <c r="AW16" s="434"/>
      <c r="AX16" s="434"/>
      <c r="AY16" s="434"/>
      <c r="AZ16" s="434"/>
      <c r="BA16" s="434"/>
      <c r="BB16" s="435"/>
      <c r="BC16" s="28"/>
      <c r="BD16" s="28"/>
      <c r="BE16" s="388"/>
      <c r="BF16" s="55">
        <f t="shared" si="0"/>
        <v>1008</v>
      </c>
      <c r="BG16" s="59" t="str">
        <f>IFERROR(VLOOKUP(BF16,#REF!,2,0),"")</f>
        <v/>
      </c>
      <c r="BH16" s="35" t="s">
        <v>101</v>
      </c>
      <c r="BI16" s="92"/>
      <c r="BJ16" s="93"/>
      <c r="BK16" s="94"/>
      <c r="BL16" s="95"/>
      <c r="BM16" s="96"/>
      <c r="BN16" s="97"/>
      <c r="BO16" s="98"/>
      <c r="BP16" s="98"/>
      <c r="BQ16" s="98"/>
      <c r="BR16" s="98"/>
      <c r="BS16" s="98"/>
      <c r="BT16" s="98"/>
      <c r="BU16" s="98"/>
      <c r="BV16" s="98"/>
      <c r="BW16" s="98"/>
      <c r="BX16" s="99"/>
      <c r="BY16" s="98"/>
      <c r="BZ16" s="98"/>
      <c r="CA16" s="98"/>
      <c r="CB16" s="98"/>
      <c r="CD16" s="386"/>
      <c r="CE16" s="386"/>
      <c r="CF16" s="386"/>
      <c r="CG16" s="386"/>
    </row>
    <row r="17" spans="1:85" ht="17.100000000000001" customHeight="1" thickBot="1">
      <c r="A17" s="51"/>
      <c r="B17" s="246" t="e">
        <f>VLOOKUP(F16,#REF!,2,0)</f>
        <v>#REF!</v>
      </c>
      <c r="C17" s="52"/>
      <c r="D17" s="52"/>
      <c r="E17" s="52"/>
      <c r="F17" s="52"/>
      <c r="G17" s="52"/>
      <c r="H17" s="52"/>
      <c r="I17" s="52"/>
      <c r="J17" s="389"/>
      <c r="K17" s="7"/>
      <c r="L17" s="12"/>
      <c r="M17" s="432" t="s">
        <v>8</v>
      </c>
      <c r="N17" s="432"/>
      <c r="O17" s="432"/>
      <c r="P17" s="432"/>
      <c r="Q17" s="432"/>
      <c r="R17" s="432"/>
      <c r="S17" s="432"/>
      <c r="T17" s="432"/>
      <c r="U17" s="432"/>
      <c r="V17" s="432"/>
      <c r="W17" s="432"/>
      <c r="X17" s="432"/>
      <c r="Y17" s="432"/>
      <c r="Z17" s="432"/>
      <c r="AA17" s="432"/>
      <c r="AB17" s="432"/>
      <c r="AC17" s="432"/>
      <c r="AD17" s="432"/>
      <c r="AE17" s="432"/>
      <c r="AF17" s="432"/>
      <c r="AG17" s="432"/>
      <c r="AH17" s="432"/>
      <c r="AI17" s="432"/>
      <c r="AJ17" s="432"/>
      <c r="AK17" s="432"/>
      <c r="AL17" s="432"/>
      <c r="AM17" s="432"/>
      <c r="AN17" s="432"/>
      <c r="AO17" s="432"/>
      <c r="AP17" s="432"/>
      <c r="AQ17" s="432"/>
      <c r="AR17" s="432"/>
      <c r="AS17" s="432"/>
      <c r="AT17" s="432"/>
      <c r="AU17" s="432"/>
      <c r="AV17" s="432"/>
      <c r="AW17" s="432"/>
      <c r="AX17" s="432"/>
      <c r="AY17" s="432"/>
      <c r="AZ17" s="432"/>
      <c r="BA17" s="432"/>
      <c r="BB17" s="432"/>
      <c r="BC17" s="28"/>
      <c r="BD17" s="28"/>
      <c r="BE17" s="388"/>
      <c r="BF17" s="55">
        <f t="shared" si="0"/>
        <v>1009</v>
      </c>
      <c r="BG17" s="59" t="str">
        <f>IFERROR(VLOOKUP(BF17,#REF!,2,0),"")</f>
        <v/>
      </c>
      <c r="BH17"/>
      <c r="BI17" s="72"/>
      <c r="BJ17" s="90"/>
      <c r="BK17" s="14"/>
      <c r="BL17" s="14"/>
      <c r="BN17" s="14"/>
      <c r="BO17" s="14"/>
      <c r="BP17" s="14"/>
      <c r="BQ17" s="14"/>
      <c r="BR17" s="14"/>
      <c r="BS17" s="14"/>
      <c r="BT17" s="14"/>
      <c r="BU17" s="14"/>
      <c r="BV17" s="14"/>
      <c r="BW17" s="14"/>
      <c r="BX17" s="14"/>
      <c r="BY17" s="14"/>
      <c r="BZ17" s="14"/>
      <c r="CA17" s="14"/>
      <c r="CB17" s="14"/>
      <c r="CD17" s="386"/>
      <c r="CE17" s="386"/>
      <c r="CF17" s="386"/>
      <c r="CG17" s="386"/>
    </row>
    <row r="18" spans="1:85" ht="17.100000000000001" customHeight="1" thickBot="1">
      <c r="A18" s="51"/>
      <c r="B18" s="61"/>
      <c r="C18" s="62" t="s">
        <v>24</v>
      </c>
      <c r="D18" s="63" t="s">
        <v>31</v>
      </c>
      <c r="E18" s="255" t="s">
        <v>32</v>
      </c>
      <c r="F18" s="255" t="s">
        <v>4</v>
      </c>
      <c r="G18" s="255" t="s">
        <v>39</v>
      </c>
      <c r="H18" s="255" t="s">
        <v>26</v>
      </c>
      <c r="I18" s="255" t="s">
        <v>119</v>
      </c>
      <c r="J18" s="389"/>
      <c r="K18" s="7">
        <v>101</v>
      </c>
      <c r="L18" s="1"/>
      <c r="M18" s="398" t="s">
        <v>30</v>
      </c>
      <c r="N18" s="399"/>
      <c r="O18" s="399"/>
      <c r="P18" s="399"/>
      <c r="Q18" s="403" t="s">
        <v>29</v>
      </c>
      <c r="R18" s="403"/>
      <c r="S18" s="403"/>
      <c r="T18" s="403"/>
      <c r="U18" s="403"/>
      <c r="V18" s="403"/>
      <c r="W18" s="403"/>
      <c r="X18" s="403"/>
      <c r="Y18" s="403"/>
      <c r="Z18" s="403"/>
      <c r="AA18" s="403"/>
      <c r="AB18" s="403"/>
      <c r="AC18" s="403"/>
      <c r="AD18" s="403"/>
      <c r="AE18" s="403"/>
      <c r="AF18" s="403"/>
      <c r="AG18" s="403"/>
      <c r="AH18" s="403"/>
      <c r="AI18" s="403"/>
      <c r="AJ18" s="403"/>
      <c r="AK18" s="403"/>
      <c r="AL18" s="403"/>
      <c r="AM18" s="400" t="s">
        <v>26</v>
      </c>
      <c r="AN18" s="400"/>
      <c r="AO18" s="400"/>
      <c r="AP18" s="400"/>
      <c r="AQ18" s="400"/>
      <c r="AR18" s="400"/>
      <c r="AS18" s="400"/>
      <c r="AT18" s="400"/>
      <c r="AU18" s="400" t="s">
        <v>119</v>
      </c>
      <c r="AV18" s="400"/>
      <c r="AW18" s="400"/>
      <c r="AX18" s="400"/>
      <c r="AY18" s="400"/>
      <c r="AZ18" s="400"/>
      <c r="BA18" s="400"/>
      <c r="BB18" s="406"/>
      <c r="BC18" s="28"/>
      <c r="BD18" s="28"/>
      <c r="BE18" s="388"/>
      <c r="BF18" s="55">
        <f t="shared" si="0"/>
        <v>1010</v>
      </c>
      <c r="BG18" s="59" t="str">
        <f>IFERROR(VLOOKUP(BF18,#REF!,2,0),"")</f>
        <v/>
      </c>
      <c r="BH18" s="74" t="s">
        <v>5</v>
      </c>
      <c r="BI18" s="32" t="str">
        <f t="shared" ref="BI18:BI37" si="1">IF(E19="","",E19)</f>
        <v/>
      </c>
      <c r="BJ18" s="32" t="str">
        <f t="shared" ref="BJ18:BJ37" si="2">IF(F19="","",F19)</f>
        <v/>
      </c>
      <c r="BK18" s="32" t="str">
        <f t="shared" ref="BK18:BK37" si="3">IF(G19="","",G19)</f>
        <v/>
      </c>
      <c r="BL18" s="32" t="str">
        <f t="shared" ref="BL18:BL37" si="4">IF(H19="","",H19)</f>
        <v/>
      </c>
      <c r="BM18" s="32" t="str">
        <f t="shared" ref="BM18:BM37" si="5">IF(I19="","",I19)</f>
        <v/>
      </c>
      <c r="BN18" s="31" t="b">
        <v>0</v>
      </c>
      <c r="BO18" s="11">
        <f t="shared" ref="BO18:BO37" si="6">IF(BN18=FALSE,0,1)</f>
        <v>0</v>
      </c>
      <c r="BP18" s="11" t="str">
        <f t="shared" ref="BP18:BP37" si="7">IF($BO18=1,IF(C19="",K18,C19),"")</f>
        <v/>
      </c>
      <c r="BQ18" s="11" t="str">
        <f t="shared" ref="BQ18:BQ37" si="8">IF($BO18=1,BI18,"")</f>
        <v/>
      </c>
      <c r="BR18" s="11" t="str">
        <f t="shared" ref="BR18:BR37" si="9">IF($BO18=1,BJ18,"")</f>
        <v/>
      </c>
      <c r="BS18" s="11">
        <f t="shared" ref="BS18:BS38" si="10">D19</f>
        <v>0</v>
      </c>
      <c r="BT18" s="11" t="str">
        <f t="shared" ref="BT18:BT37" si="11">IF($BO18=1,LEFT(BK18,1),"")</f>
        <v/>
      </c>
      <c r="BU18" s="11" t="str">
        <f t="shared" ref="BU18:BU37" si="12">IF($BO18=1,BL18,"")</f>
        <v/>
      </c>
      <c r="BV18" s="11" t="str">
        <f t="shared" ref="BV18:BV37" si="13">IF($BO18=1,BM18,"")</f>
        <v/>
      </c>
      <c r="BW18" s="11" t="str">
        <f t="shared" ref="BW18:BW37" si="14">IF(ISERROR(SMALL($BP$18:$BP$37,ROW()-17)),"",SMALL($BP$18:$BP$37,ROW()-17))</f>
        <v/>
      </c>
      <c r="BX18" s="27" t="str">
        <f t="shared" ref="BX18:BX37" si="15">BW18</f>
        <v/>
      </c>
      <c r="BY18" s="11" t="str">
        <f t="shared" ref="BY18:BY38" si="16">IF(IF(BX18="","",VLOOKUP(BX18,$BP$18:$BS$37,4,0))=0,"",IF(BX18="","",VLOOKUP(BX18,$BP$18:$BS$37,4,0)))</f>
        <v/>
      </c>
      <c r="BZ18" s="11">
        <f>IF(IFERROR(VLOOKUP(BY18,BY19:BY$38,1,0),"")="",0,1)</f>
        <v>0</v>
      </c>
      <c r="CA18" s="11">
        <f>IF(IFERROR(VLOOKUP(BY18,BY$16:BY17,1,0),"")="",0,1)</f>
        <v>0</v>
      </c>
      <c r="CB18" s="11">
        <f t="shared" ref="CB18:CB37" si="17">IF(BZ18+CA18&gt;0,1,0)</f>
        <v>0</v>
      </c>
      <c r="CD18" s="386"/>
      <c r="CE18" s="386"/>
      <c r="CF18" s="386"/>
      <c r="CG18" s="386"/>
    </row>
    <row r="19" spans="1:85" ht="17.100000000000001" customHeight="1">
      <c r="A19" s="51"/>
      <c r="B19" s="292"/>
      <c r="C19" s="291"/>
      <c r="D19" s="271"/>
      <c r="E19" s="68"/>
      <c r="F19" s="65"/>
      <c r="G19" s="64"/>
      <c r="H19" s="301"/>
      <c r="I19" s="254"/>
      <c r="J19" s="389"/>
      <c r="K19" s="7">
        <f t="shared" ref="K19:K41" si="18">K18+1</f>
        <v>102</v>
      </c>
      <c r="L19" s="1"/>
      <c r="M19" s="390" t="str">
        <f t="shared" ref="M19:M38" si="19">IF(BX18="","",IF(BX18&gt;100,"",BX18))</f>
        <v/>
      </c>
      <c r="N19" s="391"/>
      <c r="O19" s="392" t="str">
        <f t="shared" ref="O19:O38" si="20">IF(IF(BX18="","",VLOOKUP(BX18,$BP$18:$BS$37,4,0))=0,"",IF(BX18="","",VLOOKUP(BX18,$BP$18:$BS$37,4,0)))</f>
        <v/>
      </c>
      <c r="P19" s="393"/>
      <c r="Q19" s="526" t="str">
        <f t="shared" ref="Q19:Q38" si="21">IF($BX18="","",UPPER(VLOOKUP($BX18,$BP$18:$BU$43,2,0)))&amp;" "&amp;IF($BX18="","",UPPER(VLOOKUP($BX18,$BP$18:$BU$43,3,0)))</f>
        <v xml:space="preserve"> </v>
      </c>
      <c r="R19" s="527"/>
      <c r="S19" s="527"/>
      <c r="T19" s="527"/>
      <c r="U19" s="527"/>
      <c r="V19" s="527"/>
      <c r="W19" s="527"/>
      <c r="X19" s="527"/>
      <c r="Y19" s="527"/>
      <c r="Z19" s="527"/>
      <c r="AA19" s="527"/>
      <c r="AB19" s="527"/>
      <c r="AC19" s="527"/>
      <c r="AD19" s="527"/>
      <c r="AE19" s="527"/>
      <c r="AF19" s="527"/>
      <c r="AG19" s="527"/>
      <c r="AH19" s="527"/>
      <c r="AI19" s="527"/>
      <c r="AJ19" s="527"/>
      <c r="AK19" s="527"/>
      <c r="AL19" s="528"/>
      <c r="AM19" s="409" t="str">
        <f t="shared" ref="AM19:AM38" si="22">IF($BX18="","",VLOOKUP($BX18,$BP$18:$BU$43,5,0)&amp;" "&amp;VLOOKUP($BX18,$BP$18:$BU$43,6,0))</f>
        <v/>
      </c>
      <c r="AN19" s="497"/>
      <c r="AO19" s="497"/>
      <c r="AP19" s="497"/>
      <c r="AQ19" s="497"/>
      <c r="AR19" s="497"/>
      <c r="AS19" s="497"/>
      <c r="AT19" s="497"/>
      <c r="AU19" s="523" t="str">
        <f t="shared" ref="AU19:AU38" si="23">IF($BX18="","",UPPER(VLOOKUP($BX18,$BP$18:$BV$43,7,0)))</f>
        <v/>
      </c>
      <c r="AV19" s="524"/>
      <c r="AW19" s="524"/>
      <c r="AX19" s="524"/>
      <c r="AY19" s="524"/>
      <c r="AZ19" s="524"/>
      <c r="BA19" s="524"/>
      <c r="BB19" s="525"/>
      <c r="BC19" s="28"/>
      <c r="BD19" s="28"/>
      <c r="BE19" s="388"/>
      <c r="BF19" s="55">
        <f t="shared" si="0"/>
        <v>1011</v>
      </c>
      <c r="BG19" s="59" t="str">
        <f>IFERROR(VLOOKUP(BF19,#REF!,2,0),"")</f>
        <v/>
      </c>
      <c r="BH19" s="75" t="s">
        <v>27</v>
      </c>
      <c r="BI19" s="32" t="str">
        <f t="shared" si="1"/>
        <v/>
      </c>
      <c r="BJ19" s="32" t="str">
        <f t="shared" si="2"/>
        <v/>
      </c>
      <c r="BK19" s="32" t="str">
        <f t="shared" si="3"/>
        <v/>
      </c>
      <c r="BL19" s="32" t="str">
        <f t="shared" si="4"/>
        <v/>
      </c>
      <c r="BM19" s="32" t="str">
        <f t="shared" si="5"/>
        <v/>
      </c>
      <c r="BN19" s="31" t="b">
        <v>0</v>
      </c>
      <c r="BO19" s="11">
        <f t="shared" si="6"/>
        <v>0</v>
      </c>
      <c r="BP19" s="11" t="str">
        <f t="shared" si="7"/>
        <v/>
      </c>
      <c r="BQ19" s="11" t="str">
        <f t="shared" si="8"/>
        <v/>
      </c>
      <c r="BR19" s="11" t="str">
        <f t="shared" si="9"/>
        <v/>
      </c>
      <c r="BS19" s="11">
        <f t="shared" si="10"/>
        <v>0</v>
      </c>
      <c r="BT19" s="11" t="str">
        <f t="shared" si="11"/>
        <v/>
      </c>
      <c r="BU19" s="11" t="str">
        <f t="shared" si="12"/>
        <v/>
      </c>
      <c r="BV19" s="11" t="str">
        <f t="shared" si="13"/>
        <v/>
      </c>
      <c r="BW19" s="11" t="str">
        <f t="shared" si="14"/>
        <v/>
      </c>
      <c r="BX19" s="27" t="str">
        <f t="shared" si="15"/>
        <v/>
      </c>
      <c r="BY19" s="11" t="str">
        <f t="shared" si="16"/>
        <v/>
      </c>
      <c r="BZ19" s="11">
        <f>IF(IFERROR(VLOOKUP(BY19,BY20:BY$38,1,0),"")="",0,1)</f>
        <v>0</v>
      </c>
      <c r="CA19" s="11">
        <f>IF(IFERROR(VLOOKUP(BY19,BY$16:BY18,1,0),"")="",0,1)</f>
        <v>0</v>
      </c>
      <c r="CB19" s="11">
        <f t="shared" si="17"/>
        <v>0</v>
      </c>
      <c r="CD19" s="386"/>
      <c r="CE19" s="386"/>
      <c r="CF19" s="386"/>
      <c r="CG19" s="386"/>
    </row>
    <row r="20" spans="1:85" ht="17.100000000000001" customHeight="1">
      <c r="A20" s="51"/>
      <c r="B20" s="288"/>
      <c r="C20" s="287"/>
      <c r="D20" s="271"/>
      <c r="E20" s="69"/>
      <c r="F20" s="66"/>
      <c r="G20" s="290"/>
      <c r="H20" s="300"/>
      <c r="I20" s="289"/>
      <c r="J20" s="389"/>
      <c r="K20" s="7">
        <f t="shared" si="18"/>
        <v>103</v>
      </c>
      <c r="L20" s="1"/>
      <c r="M20" s="440" t="str">
        <f t="shared" si="19"/>
        <v/>
      </c>
      <c r="N20" s="441"/>
      <c r="O20" s="404" t="str">
        <f t="shared" si="20"/>
        <v/>
      </c>
      <c r="P20" s="405"/>
      <c r="Q20" s="457" t="str">
        <f t="shared" si="21"/>
        <v xml:space="preserve"> </v>
      </c>
      <c r="R20" s="458"/>
      <c r="S20" s="458"/>
      <c r="T20" s="458"/>
      <c r="U20" s="458"/>
      <c r="V20" s="458"/>
      <c r="W20" s="458"/>
      <c r="X20" s="458"/>
      <c r="Y20" s="458"/>
      <c r="Z20" s="458"/>
      <c r="AA20" s="458"/>
      <c r="AB20" s="458"/>
      <c r="AC20" s="458"/>
      <c r="AD20" s="458"/>
      <c r="AE20" s="458"/>
      <c r="AF20" s="458"/>
      <c r="AG20" s="458"/>
      <c r="AH20" s="458"/>
      <c r="AI20" s="458"/>
      <c r="AJ20" s="458"/>
      <c r="AK20" s="458"/>
      <c r="AL20" s="459"/>
      <c r="AM20" s="401" t="str">
        <f t="shared" si="22"/>
        <v/>
      </c>
      <c r="AN20" s="402"/>
      <c r="AO20" s="402"/>
      <c r="AP20" s="402"/>
      <c r="AQ20" s="402"/>
      <c r="AR20" s="402"/>
      <c r="AS20" s="402"/>
      <c r="AT20" s="402"/>
      <c r="AU20" s="395" t="str">
        <f t="shared" si="23"/>
        <v/>
      </c>
      <c r="AV20" s="396"/>
      <c r="AW20" s="396"/>
      <c r="AX20" s="396"/>
      <c r="AY20" s="396"/>
      <c r="AZ20" s="396"/>
      <c r="BA20" s="396"/>
      <c r="BB20" s="397"/>
      <c r="BC20" s="28"/>
      <c r="BD20" s="28"/>
      <c r="BE20" s="388"/>
      <c r="BF20" s="55">
        <f t="shared" si="0"/>
        <v>1012</v>
      </c>
      <c r="BG20" s="59" t="str">
        <f>IFERROR(VLOOKUP(BF20,#REF!,2,0),"")</f>
        <v/>
      </c>
      <c r="BH20" s="75" t="s">
        <v>28</v>
      </c>
      <c r="BI20" s="32" t="str">
        <f t="shared" si="1"/>
        <v/>
      </c>
      <c r="BJ20" s="32" t="str">
        <f t="shared" si="2"/>
        <v/>
      </c>
      <c r="BK20" s="32" t="str">
        <f t="shared" si="3"/>
        <v/>
      </c>
      <c r="BL20" s="32" t="str">
        <f t="shared" si="4"/>
        <v/>
      </c>
      <c r="BM20" s="32" t="str">
        <f t="shared" si="5"/>
        <v/>
      </c>
      <c r="BN20" s="31" t="b">
        <v>0</v>
      </c>
      <c r="BO20" s="11">
        <f t="shared" si="6"/>
        <v>0</v>
      </c>
      <c r="BP20" s="11" t="str">
        <f t="shared" si="7"/>
        <v/>
      </c>
      <c r="BQ20" s="11" t="str">
        <f t="shared" si="8"/>
        <v/>
      </c>
      <c r="BR20" s="11" t="str">
        <f t="shared" si="9"/>
        <v/>
      </c>
      <c r="BS20" s="11">
        <f t="shared" si="10"/>
        <v>0</v>
      </c>
      <c r="BT20" s="11" t="str">
        <f t="shared" si="11"/>
        <v/>
      </c>
      <c r="BU20" s="11" t="str">
        <f t="shared" si="12"/>
        <v/>
      </c>
      <c r="BV20" s="11" t="str">
        <f t="shared" si="13"/>
        <v/>
      </c>
      <c r="BW20" s="11" t="str">
        <f t="shared" si="14"/>
        <v/>
      </c>
      <c r="BX20" s="27" t="str">
        <f t="shared" si="15"/>
        <v/>
      </c>
      <c r="BY20" s="11" t="str">
        <f t="shared" si="16"/>
        <v/>
      </c>
      <c r="BZ20" s="11">
        <f>IF(IFERROR(VLOOKUP(BY20,BY21:BY$38,1,0),"")="",0,1)</f>
        <v>0</v>
      </c>
      <c r="CA20" s="11">
        <f>IF(IFERROR(VLOOKUP(BY20,BY$16:BY19,1,0),"")="",0,1)</f>
        <v>0</v>
      </c>
      <c r="CB20" s="11">
        <f t="shared" si="17"/>
        <v>0</v>
      </c>
      <c r="CD20" s="386"/>
      <c r="CE20" s="386"/>
      <c r="CF20" s="386"/>
      <c r="CG20" s="386"/>
    </row>
    <row r="21" spans="1:85" ht="17.100000000000001" customHeight="1">
      <c r="A21" s="51"/>
      <c r="B21" s="288"/>
      <c r="C21" s="287"/>
      <c r="D21" s="271"/>
      <c r="E21" s="69"/>
      <c r="F21" s="66"/>
      <c r="G21" s="290"/>
      <c r="H21" s="300"/>
      <c r="I21" s="289"/>
      <c r="J21" s="389"/>
      <c r="K21" s="7">
        <f t="shared" si="18"/>
        <v>104</v>
      </c>
      <c r="L21" s="1"/>
      <c r="M21" s="440" t="str">
        <f t="shared" si="19"/>
        <v/>
      </c>
      <c r="N21" s="441"/>
      <c r="O21" s="404" t="str">
        <f t="shared" si="20"/>
        <v/>
      </c>
      <c r="P21" s="405"/>
      <c r="Q21" s="457" t="str">
        <f t="shared" si="21"/>
        <v xml:space="preserve"> </v>
      </c>
      <c r="R21" s="458"/>
      <c r="S21" s="458"/>
      <c r="T21" s="458"/>
      <c r="U21" s="458"/>
      <c r="V21" s="458"/>
      <c r="W21" s="458"/>
      <c r="X21" s="458"/>
      <c r="Y21" s="458"/>
      <c r="Z21" s="458"/>
      <c r="AA21" s="458"/>
      <c r="AB21" s="458"/>
      <c r="AC21" s="458"/>
      <c r="AD21" s="458"/>
      <c r="AE21" s="458"/>
      <c r="AF21" s="458"/>
      <c r="AG21" s="458"/>
      <c r="AH21" s="458"/>
      <c r="AI21" s="458"/>
      <c r="AJ21" s="458"/>
      <c r="AK21" s="458"/>
      <c r="AL21" s="459"/>
      <c r="AM21" s="401" t="str">
        <f t="shared" si="22"/>
        <v/>
      </c>
      <c r="AN21" s="402"/>
      <c r="AO21" s="402"/>
      <c r="AP21" s="402"/>
      <c r="AQ21" s="402"/>
      <c r="AR21" s="402"/>
      <c r="AS21" s="402"/>
      <c r="AT21" s="402"/>
      <c r="AU21" s="395" t="str">
        <f t="shared" si="23"/>
        <v/>
      </c>
      <c r="AV21" s="396"/>
      <c r="AW21" s="396"/>
      <c r="AX21" s="396"/>
      <c r="AY21" s="396"/>
      <c r="AZ21" s="396"/>
      <c r="BA21" s="396"/>
      <c r="BB21" s="397"/>
      <c r="BC21" s="28"/>
      <c r="BD21" s="28"/>
      <c r="BE21" s="388"/>
      <c r="BF21" s="55">
        <f t="shared" si="0"/>
        <v>1013</v>
      </c>
      <c r="BG21" s="59" t="str">
        <f>IFERROR(VLOOKUP(BF21,#REF!,2,0),"")</f>
        <v/>
      </c>
      <c r="BH21" s="75" t="s">
        <v>6</v>
      </c>
      <c r="BI21" s="32" t="str">
        <f t="shared" si="1"/>
        <v/>
      </c>
      <c r="BJ21" s="32" t="str">
        <f t="shared" si="2"/>
        <v/>
      </c>
      <c r="BK21" s="32" t="str">
        <f t="shared" si="3"/>
        <v/>
      </c>
      <c r="BL21" s="32" t="str">
        <f t="shared" si="4"/>
        <v/>
      </c>
      <c r="BM21" s="32" t="str">
        <f t="shared" si="5"/>
        <v/>
      </c>
      <c r="BN21" s="31" t="b">
        <v>0</v>
      </c>
      <c r="BO21" s="11">
        <f t="shared" si="6"/>
        <v>0</v>
      </c>
      <c r="BP21" s="11" t="str">
        <f t="shared" si="7"/>
        <v/>
      </c>
      <c r="BQ21" s="11" t="str">
        <f t="shared" si="8"/>
        <v/>
      </c>
      <c r="BR21" s="11" t="str">
        <f t="shared" si="9"/>
        <v/>
      </c>
      <c r="BS21" s="11">
        <f t="shared" si="10"/>
        <v>0</v>
      </c>
      <c r="BT21" s="11" t="str">
        <f t="shared" si="11"/>
        <v/>
      </c>
      <c r="BU21" s="11" t="str">
        <f t="shared" si="12"/>
        <v/>
      </c>
      <c r="BV21" s="11" t="str">
        <f t="shared" si="13"/>
        <v/>
      </c>
      <c r="BW21" s="11" t="str">
        <f t="shared" si="14"/>
        <v/>
      </c>
      <c r="BX21" s="27" t="str">
        <f t="shared" si="15"/>
        <v/>
      </c>
      <c r="BY21" s="11" t="str">
        <f t="shared" si="16"/>
        <v/>
      </c>
      <c r="BZ21" s="11">
        <f>IF(IFERROR(VLOOKUP(BY21,BY22:BY$38,1,0),"")="",0,1)</f>
        <v>0</v>
      </c>
      <c r="CA21" s="11">
        <f>IF(IFERROR(VLOOKUP(BY21,BY$16:BY20,1,0),"")="",0,1)</f>
        <v>0</v>
      </c>
      <c r="CB21" s="11">
        <f t="shared" si="17"/>
        <v>0</v>
      </c>
      <c r="CD21" s="386"/>
      <c r="CE21" s="386"/>
      <c r="CF21" s="386"/>
      <c r="CG21" s="386"/>
    </row>
    <row r="22" spans="1:85" ht="17.100000000000001" customHeight="1">
      <c r="A22" s="51"/>
      <c r="B22" s="288"/>
      <c r="C22" s="287"/>
      <c r="D22" s="271"/>
      <c r="E22" s="69"/>
      <c r="F22" s="66"/>
      <c r="G22" s="290"/>
      <c r="H22" s="300"/>
      <c r="I22" s="289"/>
      <c r="J22" s="389"/>
      <c r="K22" s="7">
        <f t="shared" si="18"/>
        <v>105</v>
      </c>
      <c r="L22" s="1"/>
      <c r="M22" s="440" t="str">
        <f t="shared" si="19"/>
        <v/>
      </c>
      <c r="N22" s="441"/>
      <c r="O22" s="404" t="str">
        <f t="shared" si="20"/>
        <v/>
      </c>
      <c r="P22" s="405"/>
      <c r="Q22" s="457" t="str">
        <f t="shared" si="21"/>
        <v xml:space="preserve"> </v>
      </c>
      <c r="R22" s="458"/>
      <c r="S22" s="458"/>
      <c r="T22" s="458"/>
      <c r="U22" s="458"/>
      <c r="V22" s="458"/>
      <c r="W22" s="458"/>
      <c r="X22" s="458"/>
      <c r="Y22" s="458"/>
      <c r="Z22" s="458"/>
      <c r="AA22" s="458"/>
      <c r="AB22" s="458"/>
      <c r="AC22" s="458"/>
      <c r="AD22" s="458"/>
      <c r="AE22" s="458"/>
      <c r="AF22" s="458"/>
      <c r="AG22" s="458"/>
      <c r="AH22" s="458"/>
      <c r="AI22" s="458"/>
      <c r="AJ22" s="458"/>
      <c r="AK22" s="458"/>
      <c r="AL22" s="459"/>
      <c r="AM22" s="401" t="str">
        <f t="shared" si="22"/>
        <v/>
      </c>
      <c r="AN22" s="402"/>
      <c r="AO22" s="402"/>
      <c r="AP22" s="402"/>
      <c r="AQ22" s="402"/>
      <c r="AR22" s="402"/>
      <c r="AS22" s="402"/>
      <c r="AT22" s="402"/>
      <c r="AU22" s="395" t="str">
        <f t="shared" si="23"/>
        <v/>
      </c>
      <c r="AV22" s="396"/>
      <c r="AW22" s="396"/>
      <c r="AX22" s="396"/>
      <c r="AY22" s="396"/>
      <c r="AZ22" s="396"/>
      <c r="BA22" s="396"/>
      <c r="BB22" s="397"/>
      <c r="BC22" s="28"/>
      <c r="BD22" s="28"/>
      <c r="BE22" s="388"/>
      <c r="BF22" s="55">
        <f t="shared" si="0"/>
        <v>1014</v>
      </c>
      <c r="BG22" s="59" t="str">
        <f>IFERROR(VLOOKUP(BF22,#REF!,2,0),"")</f>
        <v/>
      </c>
      <c r="BH22" s="75"/>
      <c r="BI22" s="32" t="str">
        <f t="shared" si="1"/>
        <v/>
      </c>
      <c r="BJ22" s="32" t="str">
        <f t="shared" si="2"/>
        <v/>
      </c>
      <c r="BK22" s="32" t="str">
        <f t="shared" si="3"/>
        <v/>
      </c>
      <c r="BL22" s="32" t="str">
        <f t="shared" si="4"/>
        <v/>
      </c>
      <c r="BM22" s="32" t="str">
        <f t="shared" si="5"/>
        <v/>
      </c>
      <c r="BN22" s="31" t="b">
        <v>0</v>
      </c>
      <c r="BO22" s="11">
        <f t="shared" si="6"/>
        <v>0</v>
      </c>
      <c r="BP22" s="11" t="str">
        <f t="shared" si="7"/>
        <v/>
      </c>
      <c r="BQ22" s="11" t="str">
        <f t="shared" si="8"/>
        <v/>
      </c>
      <c r="BR22" s="11" t="str">
        <f t="shared" si="9"/>
        <v/>
      </c>
      <c r="BS22" s="11">
        <f t="shared" si="10"/>
        <v>0</v>
      </c>
      <c r="BT22" s="11" t="str">
        <f t="shared" si="11"/>
        <v/>
      </c>
      <c r="BU22" s="11" t="str">
        <f t="shared" si="12"/>
        <v/>
      </c>
      <c r="BV22" s="11" t="str">
        <f t="shared" si="13"/>
        <v/>
      </c>
      <c r="BW22" s="11" t="str">
        <f t="shared" si="14"/>
        <v/>
      </c>
      <c r="BX22" s="27" t="str">
        <f t="shared" si="15"/>
        <v/>
      </c>
      <c r="BY22" s="11" t="str">
        <f t="shared" si="16"/>
        <v/>
      </c>
      <c r="BZ22" s="11">
        <f>IF(IFERROR(VLOOKUP(BY22,BY23:BY$38,1,0),"")="",0,1)</f>
        <v>0</v>
      </c>
      <c r="CA22" s="11">
        <f>IF(IFERROR(VLOOKUP(BY22,BY$16:BY21,1,0),"")="",0,1)</f>
        <v>0</v>
      </c>
      <c r="CB22" s="11">
        <f t="shared" si="17"/>
        <v>0</v>
      </c>
      <c r="CD22" s="386"/>
      <c r="CE22" s="386"/>
      <c r="CF22" s="386"/>
      <c r="CG22" s="386"/>
    </row>
    <row r="23" spans="1:85" ht="17.100000000000001" customHeight="1">
      <c r="A23" s="51"/>
      <c r="B23" s="288"/>
      <c r="C23" s="287"/>
      <c r="D23" s="271"/>
      <c r="E23" s="69"/>
      <c r="F23" s="66"/>
      <c r="G23" s="290"/>
      <c r="H23" s="300"/>
      <c r="I23" s="289"/>
      <c r="J23" s="389"/>
      <c r="K23" s="7">
        <f t="shared" si="18"/>
        <v>106</v>
      </c>
      <c r="L23" s="1"/>
      <c r="M23" s="440" t="str">
        <f t="shared" si="19"/>
        <v/>
      </c>
      <c r="N23" s="441"/>
      <c r="O23" s="404" t="str">
        <f t="shared" si="20"/>
        <v/>
      </c>
      <c r="P23" s="405"/>
      <c r="Q23" s="457" t="str">
        <f t="shared" si="21"/>
        <v xml:space="preserve"> </v>
      </c>
      <c r="R23" s="458"/>
      <c r="S23" s="458"/>
      <c r="T23" s="458"/>
      <c r="U23" s="458"/>
      <c r="V23" s="458"/>
      <c r="W23" s="458"/>
      <c r="X23" s="458"/>
      <c r="Y23" s="458"/>
      <c r="Z23" s="458"/>
      <c r="AA23" s="458"/>
      <c r="AB23" s="458"/>
      <c r="AC23" s="458"/>
      <c r="AD23" s="458"/>
      <c r="AE23" s="458"/>
      <c r="AF23" s="458"/>
      <c r="AG23" s="458"/>
      <c r="AH23" s="458"/>
      <c r="AI23" s="458"/>
      <c r="AJ23" s="458"/>
      <c r="AK23" s="458"/>
      <c r="AL23" s="459"/>
      <c r="AM23" s="401" t="str">
        <f t="shared" si="22"/>
        <v/>
      </c>
      <c r="AN23" s="402"/>
      <c r="AO23" s="402"/>
      <c r="AP23" s="402"/>
      <c r="AQ23" s="402"/>
      <c r="AR23" s="402"/>
      <c r="AS23" s="402"/>
      <c r="AT23" s="402"/>
      <c r="AU23" s="395" t="str">
        <f t="shared" si="23"/>
        <v/>
      </c>
      <c r="AV23" s="396"/>
      <c r="AW23" s="396"/>
      <c r="AX23" s="396"/>
      <c r="AY23" s="396"/>
      <c r="AZ23" s="396"/>
      <c r="BA23" s="396"/>
      <c r="BB23" s="397"/>
      <c r="BC23" s="28"/>
      <c r="BD23" s="28"/>
      <c r="BE23" s="388"/>
      <c r="BF23" s="55">
        <f t="shared" si="0"/>
        <v>1015</v>
      </c>
      <c r="BG23" s="59" t="str">
        <f>IFERROR(VLOOKUP(BF23,#REF!,2,0),"")</f>
        <v/>
      </c>
      <c r="BH23" s="76" t="s">
        <v>7</v>
      </c>
      <c r="BI23" s="32" t="str">
        <f t="shared" si="1"/>
        <v/>
      </c>
      <c r="BJ23" s="32" t="str">
        <f t="shared" si="2"/>
        <v/>
      </c>
      <c r="BK23" s="32" t="str">
        <f t="shared" si="3"/>
        <v/>
      </c>
      <c r="BL23" s="32" t="str">
        <f t="shared" si="4"/>
        <v/>
      </c>
      <c r="BM23" s="32" t="str">
        <f t="shared" si="5"/>
        <v/>
      </c>
      <c r="BN23" s="31" t="b">
        <v>0</v>
      </c>
      <c r="BO23" s="11">
        <f t="shared" si="6"/>
        <v>0</v>
      </c>
      <c r="BP23" s="11" t="str">
        <f t="shared" si="7"/>
        <v/>
      </c>
      <c r="BQ23" s="11" t="str">
        <f t="shared" si="8"/>
        <v/>
      </c>
      <c r="BR23" s="11" t="str">
        <f t="shared" si="9"/>
        <v/>
      </c>
      <c r="BS23" s="11">
        <f t="shared" si="10"/>
        <v>0</v>
      </c>
      <c r="BT23" s="11" t="str">
        <f t="shared" si="11"/>
        <v/>
      </c>
      <c r="BU23" s="11" t="str">
        <f t="shared" si="12"/>
        <v/>
      </c>
      <c r="BV23" s="11" t="str">
        <f t="shared" si="13"/>
        <v/>
      </c>
      <c r="BW23" s="11" t="str">
        <f t="shared" si="14"/>
        <v/>
      </c>
      <c r="BX23" s="27" t="str">
        <f t="shared" si="15"/>
        <v/>
      </c>
      <c r="BY23" s="11" t="str">
        <f t="shared" si="16"/>
        <v/>
      </c>
      <c r="BZ23" s="11">
        <f>IF(IFERROR(VLOOKUP(BY23,BY24:BY$38,1,0),"")="",0,1)</f>
        <v>0</v>
      </c>
      <c r="CA23" s="11">
        <f>IF(IFERROR(VLOOKUP(BY23,BY$16:BY22,1,0),"")="",0,1)</f>
        <v>0</v>
      </c>
      <c r="CB23" s="11">
        <f t="shared" si="17"/>
        <v>0</v>
      </c>
      <c r="CD23" s="386"/>
      <c r="CE23" s="386"/>
      <c r="CF23" s="386"/>
      <c r="CG23" s="386"/>
    </row>
    <row r="24" spans="1:85" ht="17.100000000000001" customHeight="1">
      <c r="A24" s="51"/>
      <c r="B24" s="288"/>
      <c r="C24" s="287"/>
      <c r="D24" s="271"/>
      <c r="E24" s="69"/>
      <c r="F24" s="66"/>
      <c r="G24" s="290"/>
      <c r="H24" s="300"/>
      <c r="I24" s="289"/>
      <c r="J24" s="389"/>
      <c r="K24" s="7">
        <f t="shared" si="18"/>
        <v>107</v>
      </c>
      <c r="L24" s="1"/>
      <c r="M24" s="440" t="str">
        <f t="shared" si="19"/>
        <v/>
      </c>
      <c r="N24" s="441"/>
      <c r="O24" s="404" t="str">
        <f t="shared" si="20"/>
        <v/>
      </c>
      <c r="P24" s="405"/>
      <c r="Q24" s="457" t="str">
        <f t="shared" si="21"/>
        <v xml:space="preserve"> </v>
      </c>
      <c r="R24" s="458"/>
      <c r="S24" s="458"/>
      <c r="T24" s="458"/>
      <c r="U24" s="458"/>
      <c r="V24" s="458"/>
      <c r="W24" s="458"/>
      <c r="X24" s="458"/>
      <c r="Y24" s="458"/>
      <c r="Z24" s="458"/>
      <c r="AA24" s="458"/>
      <c r="AB24" s="458"/>
      <c r="AC24" s="458"/>
      <c r="AD24" s="458"/>
      <c r="AE24" s="458"/>
      <c r="AF24" s="458"/>
      <c r="AG24" s="458"/>
      <c r="AH24" s="458"/>
      <c r="AI24" s="458"/>
      <c r="AJ24" s="458"/>
      <c r="AK24" s="458"/>
      <c r="AL24" s="459"/>
      <c r="AM24" s="401" t="str">
        <f t="shared" si="22"/>
        <v/>
      </c>
      <c r="AN24" s="402"/>
      <c r="AO24" s="402"/>
      <c r="AP24" s="402"/>
      <c r="AQ24" s="402"/>
      <c r="AR24" s="402"/>
      <c r="AS24" s="402"/>
      <c r="AT24" s="402"/>
      <c r="AU24" s="395" t="str">
        <f t="shared" si="23"/>
        <v/>
      </c>
      <c r="AV24" s="396"/>
      <c r="AW24" s="396"/>
      <c r="AX24" s="396"/>
      <c r="AY24" s="396"/>
      <c r="AZ24" s="396"/>
      <c r="BA24" s="396"/>
      <c r="BB24" s="397"/>
      <c r="BC24" s="28"/>
      <c r="BD24" s="28"/>
      <c r="BE24" s="388"/>
      <c r="BF24" s="55">
        <f t="shared" si="0"/>
        <v>1016</v>
      </c>
      <c r="BG24" s="59" t="str">
        <f>IFERROR(VLOOKUP(BF24,#REF!,2,0),"")</f>
        <v/>
      </c>
      <c r="BH24"/>
      <c r="BI24" s="32" t="str">
        <f t="shared" si="1"/>
        <v/>
      </c>
      <c r="BJ24" s="32" t="str">
        <f t="shared" si="2"/>
        <v/>
      </c>
      <c r="BK24" s="32" t="str">
        <f t="shared" si="3"/>
        <v/>
      </c>
      <c r="BL24" s="32" t="str">
        <f t="shared" si="4"/>
        <v/>
      </c>
      <c r="BM24" s="32" t="str">
        <f t="shared" si="5"/>
        <v/>
      </c>
      <c r="BN24" s="31" t="b">
        <v>0</v>
      </c>
      <c r="BO24" s="11">
        <f t="shared" si="6"/>
        <v>0</v>
      </c>
      <c r="BP24" s="11" t="str">
        <f t="shared" si="7"/>
        <v/>
      </c>
      <c r="BQ24" s="11" t="str">
        <f t="shared" si="8"/>
        <v/>
      </c>
      <c r="BR24" s="11" t="str">
        <f t="shared" si="9"/>
        <v/>
      </c>
      <c r="BS24" s="11">
        <f t="shared" si="10"/>
        <v>0</v>
      </c>
      <c r="BT24" s="11" t="str">
        <f t="shared" si="11"/>
        <v/>
      </c>
      <c r="BU24" s="11" t="str">
        <f t="shared" si="12"/>
        <v/>
      </c>
      <c r="BV24" s="11" t="str">
        <f t="shared" si="13"/>
        <v/>
      </c>
      <c r="BW24" s="11" t="str">
        <f t="shared" si="14"/>
        <v/>
      </c>
      <c r="BX24" s="27" t="str">
        <f t="shared" si="15"/>
        <v/>
      </c>
      <c r="BY24" s="11" t="str">
        <f t="shared" si="16"/>
        <v/>
      </c>
      <c r="BZ24" s="11">
        <f>IF(IFERROR(VLOOKUP(BY24,BY25:BY$38,1,0),"")="",0,1)</f>
        <v>0</v>
      </c>
      <c r="CA24" s="11">
        <f>IF(IFERROR(VLOOKUP(BY24,BY$16:BY23,1,0),"")="",0,1)</f>
        <v>0</v>
      </c>
      <c r="CB24" s="11">
        <f t="shared" si="17"/>
        <v>0</v>
      </c>
      <c r="CD24" s="386"/>
      <c r="CE24" s="386"/>
      <c r="CF24" s="386"/>
      <c r="CG24" s="386"/>
    </row>
    <row r="25" spans="1:85" ht="17.100000000000001" customHeight="1">
      <c r="A25" s="51"/>
      <c r="B25" s="288"/>
      <c r="C25" s="287"/>
      <c r="D25" s="271"/>
      <c r="E25" s="69"/>
      <c r="F25" s="66"/>
      <c r="G25" s="290"/>
      <c r="H25" s="300"/>
      <c r="I25" s="289"/>
      <c r="J25" s="389"/>
      <c r="K25" s="7">
        <f t="shared" si="18"/>
        <v>108</v>
      </c>
      <c r="L25" s="1"/>
      <c r="M25" s="440" t="str">
        <f t="shared" si="19"/>
        <v/>
      </c>
      <c r="N25" s="441"/>
      <c r="O25" s="404" t="str">
        <f t="shared" si="20"/>
        <v/>
      </c>
      <c r="P25" s="405"/>
      <c r="Q25" s="457" t="str">
        <f t="shared" si="21"/>
        <v xml:space="preserve"> </v>
      </c>
      <c r="R25" s="458"/>
      <c r="S25" s="458"/>
      <c r="T25" s="458"/>
      <c r="U25" s="458"/>
      <c r="V25" s="458"/>
      <c r="W25" s="458"/>
      <c r="X25" s="458"/>
      <c r="Y25" s="458"/>
      <c r="Z25" s="458"/>
      <c r="AA25" s="458"/>
      <c r="AB25" s="458"/>
      <c r="AC25" s="458"/>
      <c r="AD25" s="458"/>
      <c r="AE25" s="458"/>
      <c r="AF25" s="458"/>
      <c r="AG25" s="458"/>
      <c r="AH25" s="458"/>
      <c r="AI25" s="458"/>
      <c r="AJ25" s="458"/>
      <c r="AK25" s="458"/>
      <c r="AL25" s="459"/>
      <c r="AM25" s="401" t="str">
        <f t="shared" si="22"/>
        <v/>
      </c>
      <c r="AN25" s="402"/>
      <c r="AO25" s="402"/>
      <c r="AP25" s="402"/>
      <c r="AQ25" s="402"/>
      <c r="AR25" s="402"/>
      <c r="AS25" s="402"/>
      <c r="AT25" s="402"/>
      <c r="AU25" s="395" t="str">
        <f t="shared" si="23"/>
        <v/>
      </c>
      <c r="AV25" s="396"/>
      <c r="AW25" s="396"/>
      <c r="AX25" s="396"/>
      <c r="AY25" s="396"/>
      <c r="AZ25" s="396"/>
      <c r="BA25" s="396"/>
      <c r="BB25" s="397"/>
      <c r="BC25" s="28"/>
      <c r="BD25" s="28"/>
      <c r="BE25" s="388"/>
      <c r="BF25" s="55">
        <f t="shared" si="0"/>
        <v>1017</v>
      </c>
      <c r="BG25" s="59" t="str">
        <f>IFERROR(VLOOKUP(BF25,#REF!,2,0),"")</f>
        <v/>
      </c>
      <c r="BH25" s="77" t="s">
        <v>36</v>
      </c>
      <c r="BI25" s="32" t="str">
        <f t="shared" si="1"/>
        <v/>
      </c>
      <c r="BJ25" s="32" t="str">
        <f t="shared" si="2"/>
        <v/>
      </c>
      <c r="BK25" s="32" t="str">
        <f t="shared" si="3"/>
        <v/>
      </c>
      <c r="BL25" s="32" t="str">
        <f t="shared" si="4"/>
        <v/>
      </c>
      <c r="BM25" s="32" t="str">
        <f t="shared" si="5"/>
        <v/>
      </c>
      <c r="BN25" s="31" t="b">
        <v>0</v>
      </c>
      <c r="BO25" s="11">
        <f t="shared" si="6"/>
        <v>0</v>
      </c>
      <c r="BP25" s="11" t="str">
        <f t="shared" si="7"/>
        <v/>
      </c>
      <c r="BQ25" s="11" t="str">
        <f t="shared" si="8"/>
        <v/>
      </c>
      <c r="BR25" s="11" t="str">
        <f t="shared" si="9"/>
        <v/>
      </c>
      <c r="BS25" s="11">
        <f t="shared" si="10"/>
        <v>0</v>
      </c>
      <c r="BT25" s="11" t="str">
        <f t="shared" si="11"/>
        <v/>
      </c>
      <c r="BU25" s="11" t="str">
        <f t="shared" si="12"/>
        <v/>
      </c>
      <c r="BV25" s="11" t="str">
        <f t="shared" si="13"/>
        <v/>
      </c>
      <c r="BW25" s="11" t="str">
        <f t="shared" si="14"/>
        <v/>
      </c>
      <c r="BX25" s="27" t="str">
        <f t="shared" si="15"/>
        <v/>
      </c>
      <c r="BY25" s="11" t="str">
        <f t="shared" si="16"/>
        <v/>
      </c>
      <c r="BZ25" s="11">
        <f>IF(IFERROR(VLOOKUP(BY25,BY26:BY$38,1,0),"")="",0,1)</f>
        <v>0</v>
      </c>
      <c r="CA25" s="11">
        <f>IF(IFERROR(VLOOKUP(BY25,BY$16:BY24,1,0),"")="",0,1)</f>
        <v>0</v>
      </c>
      <c r="CB25" s="11">
        <f t="shared" si="17"/>
        <v>0</v>
      </c>
      <c r="CD25" s="386"/>
      <c r="CE25" s="386"/>
      <c r="CF25" s="386"/>
      <c r="CG25" s="386"/>
    </row>
    <row r="26" spans="1:85" ht="17.100000000000001" customHeight="1">
      <c r="A26" s="51"/>
      <c r="B26" s="288"/>
      <c r="C26" s="287"/>
      <c r="D26" s="271"/>
      <c r="E26" s="69"/>
      <c r="F26" s="66"/>
      <c r="G26" s="290"/>
      <c r="H26" s="300"/>
      <c r="I26" s="289"/>
      <c r="J26" s="389"/>
      <c r="K26" s="7">
        <f t="shared" si="18"/>
        <v>109</v>
      </c>
      <c r="L26" s="1"/>
      <c r="M26" s="440" t="str">
        <f t="shared" si="19"/>
        <v/>
      </c>
      <c r="N26" s="441"/>
      <c r="O26" s="404" t="str">
        <f t="shared" si="20"/>
        <v/>
      </c>
      <c r="P26" s="405"/>
      <c r="Q26" s="457" t="str">
        <f t="shared" si="21"/>
        <v xml:space="preserve"> </v>
      </c>
      <c r="R26" s="458"/>
      <c r="S26" s="458"/>
      <c r="T26" s="458"/>
      <c r="U26" s="458"/>
      <c r="V26" s="458"/>
      <c r="W26" s="458"/>
      <c r="X26" s="458"/>
      <c r="Y26" s="458"/>
      <c r="Z26" s="458"/>
      <c r="AA26" s="458"/>
      <c r="AB26" s="458"/>
      <c r="AC26" s="458"/>
      <c r="AD26" s="458"/>
      <c r="AE26" s="458"/>
      <c r="AF26" s="458"/>
      <c r="AG26" s="458"/>
      <c r="AH26" s="458"/>
      <c r="AI26" s="458"/>
      <c r="AJ26" s="458"/>
      <c r="AK26" s="458"/>
      <c r="AL26" s="459"/>
      <c r="AM26" s="401" t="str">
        <f t="shared" si="22"/>
        <v/>
      </c>
      <c r="AN26" s="402"/>
      <c r="AO26" s="402"/>
      <c r="AP26" s="402"/>
      <c r="AQ26" s="402"/>
      <c r="AR26" s="402"/>
      <c r="AS26" s="402"/>
      <c r="AT26" s="402"/>
      <c r="AU26" s="395" t="str">
        <f t="shared" si="23"/>
        <v/>
      </c>
      <c r="AV26" s="396"/>
      <c r="AW26" s="396"/>
      <c r="AX26" s="396"/>
      <c r="AY26" s="396"/>
      <c r="AZ26" s="396"/>
      <c r="BA26" s="396"/>
      <c r="BB26" s="397"/>
      <c r="BC26" s="28"/>
      <c r="BD26" s="28"/>
      <c r="BE26" s="388"/>
      <c r="BF26" s="55">
        <f t="shared" si="0"/>
        <v>1018</v>
      </c>
      <c r="BG26" s="59" t="str">
        <f>IFERROR(VLOOKUP(BF26,#REF!,2,0),"")</f>
        <v/>
      </c>
      <c r="BH26" s="78" t="s">
        <v>37</v>
      </c>
      <c r="BI26" s="32" t="str">
        <f t="shared" si="1"/>
        <v/>
      </c>
      <c r="BJ26" s="32" t="str">
        <f t="shared" si="2"/>
        <v/>
      </c>
      <c r="BK26" s="32" t="str">
        <f t="shared" si="3"/>
        <v/>
      </c>
      <c r="BL26" s="32" t="str">
        <f t="shared" si="4"/>
        <v/>
      </c>
      <c r="BM26" s="32" t="str">
        <f t="shared" si="5"/>
        <v/>
      </c>
      <c r="BN26" s="31" t="b">
        <v>0</v>
      </c>
      <c r="BO26" s="11">
        <f t="shared" si="6"/>
        <v>0</v>
      </c>
      <c r="BP26" s="11" t="str">
        <f t="shared" si="7"/>
        <v/>
      </c>
      <c r="BQ26" s="11" t="str">
        <f t="shared" si="8"/>
        <v/>
      </c>
      <c r="BR26" s="11" t="str">
        <f t="shared" si="9"/>
        <v/>
      </c>
      <c r="BS26" s="11">
        <f t="shared" si="10"/>
        <v>0</v>
      </c>
      <c r="BT26" s="11" t="str">
        <f t="shared" si="11"/>
        <v/>
      </c>
      <c r="BU26" s="11" t="str">
        <f t="shared" si="12"/>
        <v/>
      </c>
      <c r="BV26" s="11" t="str">
        <f t="shared" si="13"/>
        <v/>
      </c>
      <c r="BW26" s="11" t="str">
        <f t="shared" si="14"/>
        <v/>
      </c>
      <c r="BX26" s="27" t="str">
        <f t="shared" si="15"/>
        <v/>
      </c>
      <c r="BY26" s="11" t="str">
        <f t="shared" si="16"/>
        <v/>
      </c>
      <c r="BZ26" s="11">
        <f>IF(IFERROR(VLOOKUP(BY26,BY27:BY$38,1,0),"")="",0,1)</f>
        <v>0</v>
      </c>
      <c r="CA26" s="11">
        <f>IF(IFERROR(VLOOKUP(BY26,BY$16:BY25,1,0),"")="",0,1)</f>
        <v>0</v>
      </c>
      <c r="CB26" s="11">
        <f t="shared" si="17"/>
        <v>0</v>
      </c>
      <c r="CD26" s="386"/>
      <c r="CE26" s="386"/>
      <c r="CF26" s="386"/>
      <c r="CG26" s="386"/>
    </row>
    <row r="27" spans="1:85" ht="17.100000000000001" customHeight="1">
      <c r="A27" s="51"/>
      <c r="B27" s="288"/>
      <c r="C27" s="287"/>
      <c r="D27" s="271"/>
      <c r="E27" s="69"/>
      <c r="F27" s="66"/>
      <c r="G27" s="290"/>
      <c r="H27" s="300"/>
      <c r="I27" s="289"/>
      <c r="J27" s="389"/>
      <c r="K27" s="7">
        <f t="shared" si="18"/>
        <v>110</v>
      </c>
      <c r="L27" s="1"/>
      <c r="M27" s="440" t="str">
        <f t="shared" si="19"/>
        <v/>
      </c>
      <c r="N27" s="441"/>
      <c r="O27" s="404" t="str">
        <f t="shared" si="20"/>
        <v/>
      </c>
      <c r="P27" s="405"/>
      <c r="Q27" s="457" t="str">
        <f t="shared" si="21"/>
        <v xml:space="preserve"> </v>
      </c>
      <c r="R27" s="458"/>
      <c r="S27" s="458"/>
      <c r="T27" s="458"/>
      <c r="U27" s="458"/>
      <c r="V27" s="458"/>
      <c r="W27" s="458"/>
      <c r="X27" s="458"/>
      <c r="Y27" s="458"/>
      <c r="Z27" s="458"/>
      <c r="AA27" s="458"/>
      <c r="AB27" s="458"/>
      <c r="AC27" s="458"/>
      <c r="AD27" s="458"/>
      <c r="AE27" s="458"/>
      <c r="AF27" s="458"/>
      <c r="AG27" s="458"/>
      <c r="AH27" s="458"/>
      <c r="AI27" s="458"/>
      <c r="AJ27" s="458"/>
      <c r="AK27" s="458"/>
      <c r="AL27" s="459"/>
      <c r="AM27" s="401" t="str">
        <f t="shared" si="22"/>
        <v/>
      </c>
      <c r="AN27" s="402"/>
      <c r="AO27" s="402"/>
      <c r="AP27" s="402"/>
      <c r="AQ27" s="402"/>
      <c r="AR27" s="402"/>
      <c r="AS27" s="402"/>
      <c r="AT27" s="402"/>
      <c r="AU27" s="395" t="str">
        <f t="shared" si="23"/>
        <v/>
      </c>
      <c r="AV27" s="396"/>
      <c r="AW27" s="396"/>
      <c r="AX27" s="396"/>
      <c r="AY27" s="396"/>
      <c r="AZ27" s="396"/>
      <c r="BA27" s="396"/>
      <c r="BB27" s="397"/>
      <c r="BC27" s="28"/>
      <c r="BD27" s="28"/>
      <c r="BE27" s="388"/>
      <c r="BF27" s="55">
        <f t="shared" si="0"/>
        <v>1019</v>
      </c>
      <c r="BG27" s="59" t="str">
        <f>IFERROR(VLOOKUP(BF27,#REF!,2,0),"")</f>
        <v/>
      </c>
      <c r="BH27" s="79" t="s">
        <v>38</v>
      </c>
      <c r="BI27" s="32" t="str">
        <f t="shared" si="1"/>
        <v/>
      </c>
      <c r="BJ27" s="32" t="str">
        <f t="shared" si="2"/>
        <v/>
      </c>
      <c r="BK27" s="32" t="str">
        <f t="shared" si="3"/>
        <v/>
      </c>
      <c r="BL27" s="32" t="str">
        <f t="shared" si="4"/>
        <v/>
      </c>
      <c r="BM27" s="32" t="str">
        <f t="shared" si="5"/>
        <v/>
      </c>
      <c r="BN27" s="31" t="b">
        <v>0</v>
      </c>
      <c r="BO27" s="11">
        <f t="shared" si="6"/>
        <v>0</v>
      </c>
      <c r="BP27" s="11" t="str">
        <f t="shared" si="7"/>
        <v/>
      </c>
      <c r="BQ27" s="11" t="str">
        <f t="shared" si="8"/>
        <v/>
      </c>
      <c r="BR27" s="11" t="str">
        <f t="shared" si="9"/>
        <v/>
      </c>
      <c r="BS27" s="11">
        <f t="shared" si="10"/>
        <v>0</v>
      </c>
      <c r="BT27" s="11" t="str">
        <f t="shared" si="11"/>
        <v/>
      </c>
      <c r="BU27" s="11" t="str">
        <f t="shared" si="12"/>
        <v/>
      </c>
      <c r="BV27" s="11" t="str">
        <f t="shared" si="13"/>
        <v/>
      </c>
      <c r="BW27" s="11" t="str">
        <f t="shared" si="14"/>
        <v/>
      </c>
      <c r="BX27" s="27" t="str">
        <f t="shared" si="15"/>
        <v/>
      </c>
      <c r="BY27" s="11" t="str">
        <f t="shared" si="16"/>
        <v/>
      </c>
      <c r="BZ27" s="11">
        <f>IF(IFERROR(VLOOKUP(BY27,BY28:BY$38,1,0),"")="",0,1)</f>
        <v>0</v>
      </c>
      <c r="CA27" s="11">
        <f>IF(IFERROR(VLOOKUP(BY27,BY$16:BY26,1,0),"")="",0,1)</f>
        <v>0</v>
      </c>
      <c r="CB27" s="11">
        <f t="shared" si="17"/>
        <v>0</v>
      </c>
      <c r="CD27" s="386"/>
      <c r="CE27" s="386"/>
      <c r="CF27" s="386"/>
      <c r="CG27" s="386"/>
    </row>
    <row r="28" spans="1:85" ht="17.100000000000001" customHeight="1">
      <c r="A28" s="51"/>
      <c r="B28" s="288"/>
      <c r="C28" s="287"/>
      <c r="D28" s="271"/>
      <c r="E28" s="69"/>
      <c r="F28" s="66"/>
      <c r="G28" s="290"/>
      <c r="H28" s="300"/>
      <c r="I28" s="289"/>
      <c r="J28" s="389"/>
      <c r="K28" s="7">
        <f t="shared" si="18"/>
        <v>111</v>
      </c>
      <c r="L28" s="1"/>
      <c r="M28" s="440" t="str">
        <f t="shared" si="19"/>
        <v/>
      </c>
      <c r="N28" s="441"/>
      <c r="O28" s="404" t="str">
        <f t="shared" si="20"/>
        <v/>
      </c>
      <c r="P28" s="405"/>
      <c r="Q28" s="457" t="str">
        <f t="shared" si="21"/>
        <v xml:space="preserve"> </v>
      </c>
      <c r="R28" s="458"/>
      <c r="S28" s="458"/>
      <c r="T28" s="458"/>
      <c r="U28" s="458"/>
      <c r="V28" s="458"/>
      <c r="W28" s="458"/>
      <c r="X28" s="458"/>
      <c r="Y28" s="458"/>
      <c r="Z28" s="458"/>
      <c r="AA28" s="458"/>
      <c r="AB28" s="458"/>
      <c r="AC28" s="458"/>
      <c r="AD28" s="458"/>
      <c r="AE28" s="458"/>
      <c r="AF28" s="458"/>
      <c r="AG28" s="458"/>
      <c r="AH28" s="458"/>
      <c r="AI28" s="458"/>
      <c r="AJ28" s="458"/>
      <c r="AK28" s="458"/>
      <c r="AL28" s="459"/>
      <c r="AM28" s="401" t="str">
        <f t="shared" si="22"/>
        <v/>
      </c>
      <c r="AN28" s="402"/>
      <c r="AO28" s="402"/>
      <c r="AP28" s="402"/>
      <c r="AQ28" s="402"/>
      <c r="AR28" s="402"/>
      <c r="AS28" s="402"/>
      <c r="AT28" s="402"/>
      <c r="AU28" s="395" t="str">
        <f t="shared" si="23"/>
        <v/>
      </c>
      <c r="AV28" s="396"/>
      <c r="AW28" s="396"/>
      <c r="AX28" s="396"/>
      <c r="AY28" s="396"/>
      <c r="AZ28" s="396"/>
      <c r="BA28" s="396"/>
      <c r="BB28" s="397"/>
      <c r="BC28" s="28"/>
      <c r="BD28" s="28"/>
      <c r="BE28" s="388"/>
      <c r="BF28" s="55">
        <f t="shared" si="0"/>
        <v>1020</v>
      </c>
      <c r="BG28" s="59" t="str">
        <f>IFERROR(VLOOKUP(BF28,#REF!,2,0),"")</f>
        <v/>
      </c>
      <c r="BH28"/>
      <c r="BI28" s="32" t="str">
        <f t="shared" si="1"/>
        <v/>
      </c>
      <c r="BJ28" s="32" t="str">
        <f t="shared" si="2"/>
        <v/>
      </c>
      <c r="BK28" s="32" t="str">
        <f t="shared" si="3"/>
        <v/>
      </c>
      <c r="BL28" s="32" t="str">
        <f t="shared" si="4"/>
        <v/>
      </c>
      <c r="BM28" s="32" t="str">
        <f t="shared" si="5"/>
        <v/>
      </c>
      <c r="BN28" s="31" t="b">
        <v>0</v>
      </c>
      <c r="BO28" s="11">
        <f t="shared" si="6"/>
        <v>0</v>
      </c>
      <c r="BP28" s="11" t="str">
        <f t="shared" si="7"/>
        <v/>
      </c>
      <c r="BQ28" s="11" t="str">
        <f t="shared" si="8"/>
        <v/>
      </c>
      <c r="BR28" s="11" t="str">
        <f t="shared" si="9"/>
        <v/>
      </c>
      <c r="BS28" s="11">
        <f t="shared" si="10"/>
        <v>0</v>
      </c>
      <c r="BT28" s="11" t="str">
        <f t="shared" si="11"/>
        <v/>
      </c>
      <c r="BU28" s="11" t="str">
        <f t="shared" si="12"/>
        <v/>
      </c>
      <c r="BV28" s="11" t="str">
        <f t="shared" si="13"/>
        <v/>
      </c>
      <c r="BW28" s="11" t="str">
        <f t="shared" si="14"/>
        <v/>
      </c>
      <c r="BX28" s="27" t="str">
        <f t="shared" si="15"/>
        <v/>
      </c>
      <c r="BY28" s="11" t="str">
        <f t="shared" si="16"/>
        <v/>
      </c>
      <c r="BZ28" s="11">
        <f>IF(IFERROR(VLOOKUP(BY28,BY29:BY$38,1,0),"")="",0,1)</f>
        <v>0</v>
      </c>
      <c r="CA28" s="11">
        <f>IF(IFERROR(VLOOKUP(BY28,BY$16:BY27,1,0),"")="",0,1)</f>
        <v>0</v>
      </c>
      <c r="CB28" s="11">
        <f t="shared" si="17"/>
        <v>0</v>
      </c>
      <c r="CD28" s="386"/>
      <c r="CE28" s="386"/>
      <c r="CF28" s="386"/>
      <c r="CG28" s="386"/>
    </row>
    <row r="29" spans="1:85" ht="17.100000000000001" customHeight="1">
      <c r="A29" s="51"/>
      <c r="B29" s="288"/>
      <c r="C29" s="287"/>
      <c r="D29" s="271"/>
      <c r="E29" s="69"/>
      <c r="F29" s="66"/>
      <c r="G29" s="290"/>
      <c r="H29" s="300"/>
      <c r="I29" s="289"/>
      <c r="J29" s="389"/>
      <c r="K29" s="7">
        <f t="shared" si="18"/>
        <v>112</v>
      </c>
      <c r="L29" s="1"/>
      <c r="M29" s="440" t="str">
        <f t="shared" si="19"/>
        <v/>
      </c>
      <c r="N29" s="441"/>
      <c r="O29" s="404" t="str">
        <f t="shared" si="20"/>
        <v/>
      </c>
      <c r="P29" s="405"/>
      <c r="Q29" s="457" t="str">
        <f t="shared" si="21"/>
        <v xml:space="preserve"> </v>
      </c>
      <c r="R29" s="458"/>
      <c r="S29" s="458"/>
      <c r="T29" s="458"/>
      <c r="U29" s="458"/>
      <c r="V29" s="458"/>
      <c r="W29" s="458"/>
      <c r="X29" s="458"/>
      <c r="Y29" s="458"/>
      <c r="Z29" s="458"/>
      <c r="AA29" s="458"/>
      <c r="AB29" s="458"/>
      <c r="AC29" s="458"/>
      <c r="AD29" s="458"/>
      <c r="AE29" s="458"/>
      <c r="AF29" s="458"/>
      <c r="AG29" s="458"/>
      <c r="AH29" s="458"/>
      <c r="AI29" s="458"/>
      <c r="AJ29" s="458"/>
      <c r="AK29" s="458"/>
      <c r="AL29" s="459"/>
      <c r="AM29" s="401" t="str">
        <f t="shared" si="22"/>
        <v/>
      </c>
      <c r="AN29" s="402"/>
      <c r="AO29" s="402"/>
      <c r="AP29" s="402"/>
      <c r="AQ29" s="402"/>
      <c r="AR29" s="402"/>
      <c r="AS29" s="402"/>
      <c r="AT29" s="402"/>
      <c r="AU29" s="395" t="str">
        <f t="shared" si="23"/>
        <v/>
      </c>
      <c r="AV29" s="396"/>
      <c r="AW29" s="396"/>
      <c r="AX29" s="396"/>
      <c r="AY29" s="396"/>
      <c r="AZ29" s="396"/>
      <c r="BA29" s="396"/>
      <c r="BB29" s="397"/>
      <c r="BC29" s="28"/>
      <c r="BD29" s="28"/>
      <c r="BE29" s="388"/>
      <c r="BF29" s="55">
        <f t="shared" si="0"/>
        <v>1021</v>
      </c>
      <c r="BG29" s="59" t="str">
        <f>IFERROR(VLOOKUP(BF29,#REF!,2,0),"")</f>
        <v/>
      </c>
      <c r="BH29"/>
      <c r="BI29" s="32" t="str">
        <f t="shared" si="1"/>
        <v/>
      </c>
      <c r="BJ29" s="32" t="str">
        <f t="shared" si="2"/>
        <v/>
      </c>
      <c r="BK29" s="32" t="str">
        <f t="shared" si="3"/>
        <v/>
      </c>
      <c r="BL29" s="32" t="str">
        <f t="shared" si="4"/>
        <v/>
      </c>
      <c r="BM29" s="32" t="str">
        <f t="shared" si="5"/>
        <v/>
      </c>
      <c r="BN29" s="31" t="b">
        <v>0</v>
      </c>
      <c r="BO29" s="11">
        <f t="shared" si="6"/>
        <v>0</v>
      </c>
      <c r="BP29" s="11" t="str">
        <f t="shared" si="7"/>
        <v/>
      </c>
      <c r="BQ29" s="11" t="str">
        <f t="shared" si="8"/>
        <v/>
      </c>
      <c r="BR29" s="11" t="str">
        <f t="shared" si="9"/>
        <v/>
      </c>
      <c r="BS29" s="11">
        <f t="shared" si="10"/>
        <v>0</v>
      </c>
      <c r="BT29" s="11" t="str">
        <f t="shared" si="11"/>
        <v/>
      </c>
      <c r="BU29" s="11" t="str">
        <f t="shared" si="12"/>
        <v/>
      </c>
      <c r="BV29" s="11" t="str">
        <f t="shared" si="13"/>
        <v/>
      </c>
      <c r="BW29" s="11" t="str">
        <f t="shared" si="14"/>
        <v/>
      </c>
      <c r="BX29" s="27" t="str">
        <f t="shared" si="15"/>
        <v/>
      </c>
      <c r="BY29" s="11" t="str">
        <f t="shared" si="16"/>
        <v/>
      </c>
      <c r="BZ29" s="11">
        <f>IF(IFERROR(VLOOKUP(BY29,BY30:BY$38,1,0),"")="",0,1)</f>
        <v>0</v>
      </c>
      <c r="CA29" s="11">
        <f>IF(IFERROR(VLOOKUP(BY29,BY$16:BY28,1,0),"")="",0,1)</f>
        <v>0</v>
      </c>
      <c r="CB29" s="11">
        <f t="shared" si="17"/>
        <v>0</v>
      </c>
      <c r="CD29" s="386"/>
      <c r="CE29" s="386"/>
      <c r="CF29" s="386"/>
      <c r="CG29" s="386"/>
    </row>
    <row r="30" spans="1:85" ht="17.100000000000001" customHeight="1">
      <c r="A30" s="51"/>
      <c r="B30" s="288"/>
      <c r="C30" s="287"/>
      <c r="D30" s="271"/>
      <c r="E30" s="69"/>
      <c r="F30" s="66"/>
      <c r="G30" s="290"/>
      <c r="H30" s="300"/>
      <c r="I30" s="289"/>
      <c r="J30" s="389"/>
      <c r="K30" s="7">
        <f t="shared" si="18"/>
        <v>113</v>
      </c>
      <c r="L30" s="1"/>
      <c r="M30" s="440" t="str">
        <f t="shared" si="19"/>
        <v/>
      </c>
      <c r="N30" s="441"/>
      <c r="O30" s="404" t="str">
        <f t="shared" si="20"/>
        <v/>
      </c>
      <c r="P30" s="405"/>
      <c r="Q30" s="457" t="str">
        <f t="shared" si="21"/>
        <v xml:space="preserve"> </v>
      </c>
      <c r="R30" s="458"/>
      <c r="S30" s="458"/>
      <c r="T30" s="458"/>
      <c r="U30" s="458"/>
      <c r="V30" s="458"/>
      <c r="W30" s="458"/>
      <c r="X30" s="458"/>
      <c r="Y30" s="458"/>
      <c r="Z30" s="458"/>
      <c r="AA30" s="458"/>
      <c r="AB30" s="458"/>
      <c r="AC30" s="458"/>
      <c r="AD30" s="458"/>
      <c r="AE30" s="458"/>
      <c r="AF30" s="458"/>
      <c r="AG30" s="458"/>
      <c r="AH30" s="458"/>
      <c r="AI30" s="458"/>
      <c r="AJ30" s="458"/>
      <c r="AK30" s="458"/>
      <c r="AL30" s="459"/>
      <c r="AM30" s="401" t="str">
        <f t="shared" si="22"/>
        <v/>
      </c>
      <c r="AN30" s="402"/>
      <c r="AO30" s="402"/>
      <c r="AP30" s="402"/>
      <c r="AQ30" s="402"/>
      <c r="AR30" s="402"/>
      <c r="AS30" s="402"/>
      <c r="AT30" s="402"/>
      <c r="AU30" s="395" t="str">
        <f t="shared" si="23"/>
        <v/>
      </c>
      <c r="AV30" s="396"/>
      <c r="AW30" s="396"/>
      <c r="AX30" s="396"/>
      <c r="AY30" s="396"/>
      <c r="AZ30" s="396"/>
      <c r="BA30" s="396"/>
      <c r="BB30" s="397"/>
      <c r="BC30" s="28"/>
      <c r="BD30" s="28"/>
      <c r="BE30" s="388"/>
      <c r="BF30" s="55">
        <f t="shared" si="0"/>
        <v>1022</v>
      </c>
      <c r="BG30" s="59" t="str">
        <f>IFERROR(VLOOKUP(BF30,#REF!,2,0),"")</f>
        <v/>
      </c>
      <c r="BH30"/>
      <c r="BI30" s="32" t="str">
        <f t="shared" si="1"/>
        <v/>
      </c>
      <c r="BJ30" s="32" t="str">
        <f t="shared" si="2"/>
        <v/>
      </c>
      <c r="BK30" s="32" t="str">
        <f t="shared" si="3"/>
        <v/>
      </c>
      <c r="BL30" s="32" t="str">
        <f t="shared" si="4"/>
        <v/>
      </c>
      <c r="BM30" s="32" t="str">
        <f t="shared" si="5"/>
        <v/>
      </c>
      <c r="BN30" s="31" t="b">
        <v>0</v>
      </c>
      <c r="BO30" s="11">
        <f t="shared" si="6"/>
        <v>0</v>
      </c>
      <c r="BP30" s="11" t="str">
        <f t="shared" si="7"/>
        <v/>
      </c>
      <c r="BQ30" s="11" t="str">
        <f t="shared" si="8"/>
        <v/>
      </c>
      <c r="BR30" s="11" t="str">
        <f t="shared" si="9"/>
        <v/>
      </c>
      <c r="BS30" s="11">
        <f t="shared" si="10"/>
        <v>0</v>
      </c>
      <c r="BT30" s="11" t="str">
        <f t="shared" si="11"/>
        <v/>
      </c>
      <c r="BU30" s="11" t="str">
        <f t="shared" si="12"/>
        <v/>
      </c>
      <c r="BV30" s="11" t="str">
        <f t="shared" si="13"/>
        <v/>
      </c>
      <c r="BW30" s="11" t="str">
        <f t="shared" si="14"/>
        <v/>
      </c>
      <c r="BX30" s="27" t="str">
        <f t="shared" si="15"/>
        <v/>
      </c>
      <c r="BY30" s="11" t="str">
        <f t="shared" si="16"/>
        <v/>
      </c>
      <c r="BZ30" s="11">
        <f>IF(IFERROR(VLOOKUP(BY30,BY31:BY$38,1,0),"")="",0,1)</f>
        <v>0</v>
      </c>
      <c r="CA30" s="11">
        <f>IF(IFERROR(VLOOKUP(BY30,BY$16:BY29,1,0),"")="",0,1)</f>
        <v>0</v>
      </c>
      <c r="CB30" s="11">
        <f t="shared" si="17"/>
        <v>0</v>
      </c>
      <c r="CD30" s="386"/>
      <c r="CE30" s="386"/>
      <c r="CF30" s="386"/>
      <c r="CG30" s="386"/>
    </row>
    <row r="31" spans="1:85" ht="17.100000000000001" customHeight="1">
      <c r="A31" s="51"/>
      <c r="B31" s="288"/>
      <c r="C31" s="287"/>
      <c r="D31" s="271"/>
      <c r="E31" s="70"/>
      <c r="F31" s="67"/>
      <c r="G31" s="290"/>
      <c r="H31" s="300"/>
      <c r="I31" s="289"/>
      <c r="J31" s="389"/>
      <c r="K31" s="7">
        <f t="shared" si="18"/>
        <v>114</v>
      </c>
      <c r="L31" s="1"/>
      <c r="M31" s="440" t="str">
        <f t="shared" si="19"/>
        <v/>
      </c>
      <c r="N31" s="441"/>
      <c r="O31" s="404" t="str">
        <f t="shared" si="20"/>
        <v/>
      </c>
      <c r="P31" s="405"/>
      <c r="Q31" s="457" t="str">
        <f t="shared" si="21"/>
        <v xml:space="preserve"> </v>
      </c>
      <c r="R31" s="458"/>
      <c r="S31" s="458"/>
      <c r="T31" s="458"/>
      <c r="U31" s="458"/>
      <c r="V31" s="458"/>
      <c r="W31" s="458"/>
      <c r="X31" s="458"/>
      <c r="Y31" s="458"/>
      <c r="Z31" s="458"/>
      <c r="AA31" s="458"/>
      <c r="AB31" s="458"/>
      <c r="AC31" s="458"/>
      <c r="AD31" s="458"/>
      <c r="AE31" s="458"/>
      <c r="AF31" s="458"/>
      <c r="AG31" s="458"/>
      <c r="AH31" s="458"/>
      <c r="AI31" s="458"/>
      <c r="AJ31" s="458"/>
      <c r="AK31" s="458"/>
      <c r="AL31" s="459"/>
      <c r="AM31" s="401" t="str">
        <f t="shared" si="22"/>
        <v/>
      </c>
      <c r="AN31" s="402"/>
      <c r="AO31" s="402"/>
      <c r="AP31" s="402"/>
      <c r="AQ31" s="402"/>
      <c r="AR31" s="402"/>
      <c r="AS31" s="402"/>
      <c r="AT31" s="402"/>
      <c r="AU31" s="395" t="str">
        <f t="shared" si="23"/>
        <v/>
      </c>
      <c r="AV31" s="396"/>
      <c r="AW31" s="396"/>
      <c r="AX31" s="396"/>
      <c r="AY31" s="396"/>
      <c r="AZ31" s="396"/>
      <c r="BA31" s="396"/>
      <c r="BB31" s="397"/>
      <c r="BC31" s="28"/>
      <c r="BD31" s="28"/>
      <c r="BE31" s="388"/>
      <c r="BF31" s="55">
        <f t="shared" si="0"/>
        <v>1023</v>
      </c>
      <c r="BG31" s="59" t="str">
        <f>IFERROR(VLOOKUP(BF31,#REF!,2,0),"")</f>
        <v/>
      </c>
      <c r="BH31"/>
      <c r="BI31" s="32" t="str">
        <f t="shared" si="1"/>
        <v/>
      </c>
      <c r="BJ31" s="32" t="str">
        <f t="shared" si="2"/>
        <v/>
      </c>
      <c r="BK31" s="32" t="str">
        <f t="shared" si="3"/>
        <v/>
      </c>
      <c r="BL31" s="32" t="str">
        <f t="shared" si="4"/>
        <v/>
      </c>
      <c r="BM31" s="32" t="str">
        <f t="shared" si="5"/>
        <v/>
      </c>
      <c r="BN31" s="31" t="b">
        <v>0</v>
      </c>
      <c r="BO31" s="11">
        <f t="shared" si="6"/>
        <v>0</v>
      </c>
      <c r="BP31" s="11" t="str">
        <f t="shared" si="7"/>
        <v/>
      </c>
      <c r="BQ31" s="11" t="str">
        <f t="shared" si="8"/>
        <v/>
      </c>
      <c r="BR31" s="11" t="str">
        <f t="shared" si="9"/>
        <v/>
      </c>
      <c r="BS31" s="11">
        <f t="shared" si="10"/>
        <v>0</v>
      </c>
      <c r="BT31" s="11" t="str">
        <f t="shared" si="11"/>
        <v/>
      </c>
      <c r="BU31" s="11" t="str">
        <f t="shared" si="12"/>
        <v/>
      </c>
      <c r="BV31" s="11" t="str">
        <f t="shared" si="13"/>
        <v/>
      </c>
      <c r="BW31" s="11" t="str">
        <f t="shared" si="14"/>
        <v/>
      </c>
      <c r="BX31" s="27" t="str">
        <f t="shared" si="15"/>
        <v/>
      </c>
      <c r="BY31" s="11" t="str">
        <f t="shared" si="16"/>
        <v/>
      </c>
      <c r="BZ31" s="11">
        <f>IF(IFERROR(VLOOKUP(BY31,BY32:BY$38,1,0),"")="",0,1)</f>
        <v>0</v>
      </c>
      <c r="CA31" s="11">
        <f>IF(IFERROR(VLOOKUP(BY31,BY$16:BY30,1,0),"")="",0,1)</f>
        <v>0</v>
      </c>
      <c r="CB31" s="11">
        <f t="shared" si="17"/>
        <v>0</v>
      </c>
      <c r="CD31" s="386"/>
      <c r="CE31" s="386"/>
      <c r="CF31" s="386"/>
      <c r="CG31" s="386"/>
    </row>
    <row r="32" spans="1:85" ht="17.100000000000001" customHeight="1">
      <c r="A32" s="51"/>
      <c r="B32" s="288"/>
      <c r="C32" s="287"/>
      <c r="D32" s="271"/>
      <c r="E32" s="69"/>
      <c r="F32" s="66"/>
      <c r="G32" s="290"/>
      <c r="H32" s="302"/>
      <c r="I32" s="289"/>
      <c r="J32" s="389"/>
      <c r="K32" s="7">
        <f t="shared" si="18"/>
        <v>115</v>
      </c>
      <c r="L32" s="1"/>
      <c r="M32" s="440" t="str">
        <f t="shared" si="19"/>
        <v/>
      </c>
      <c r="N32" s="441"/>
      <c r="O32" s="404" t="str">
        <f t="shared" si="20"/>
        <v/>
      </c>
      <c r="P32" s="405"/>
      <c r="Q32" s="457" t="str">
        <f t="shared" si="21"/>
        <v xml:space="preserve"> </v>
      </c>
      <c r="R32" s="458"/>
      <c r="S32" s="458"/>
      <c r="T32" s="458"/>
      <c r="U32" s="458"/>
      <c r="V32" s="458"/>
      <c r="W32" s="458"/>
      <c r="X32" s="458"/>
      <c r="Y32" s="458"/>
      <c r="Z32" s="458"/>
      <c r="AA32" s="458"/>
      <c r="AB32" s="458"/>
      <c r="AC32" s="458"/>
      <c r="AD32" s="458"/>
      <c r="AE32" s="458"/>
      <c r="AF32" s="458"/>
      <c r="AG32" s="458"/>
      <c r="AH32" s="458"/>
      <c r="AI32" s="458"/>
      <c r="AJ32" s="458"/>
      <c r="AK32" s="458"/>
      <c r="AL32" s="459"/>
      <c r="AM32" s="401" t="str">
        <f t="shared" si="22"/>
        <v/>
      </c>
      <c r="AN32" s="402"/>
      <c r="AO32" s="402"/>
      <c r="AP32" s="402"/>
      <c r="AQ32" s="402"/>
      <c r="AR32" s="402"/>
      <c r="AS32" s="402"/>
      <c r="AT32" s="402"/>
      <c r="AU32" s="395" t="str">
        <f t="shared" si="23"/>
        <v/>
      </c>
      <c r="AV32" s="396"/>
      <c r="AW32" s="396"/>
      <c r="AX32" s="396"/>
      <c r="AY32" s="396"/>
      <c r="AZ32" s="396"/>
      <c r="BA32" s="396"/>
      <c r="BB32" s="397"/>
      <c r="BC32" s="28"/>
      <c r="BD32" s="28"/>
      <c r="BE32" s="388"/>
      <c r="BF32" s="55">
        <f t="shared" si="0"/>
        <v>1024</v>
      </c>
      <c r="BG32" s="59" t="str">
        <f>IFERROR(VLOOKUP(BF32,#REF!,2,0),"")</f>
        <v/>
      </c>
      <c r="BH32"/>
      <c r="BI32" s="32" t="str">
        <f t="shared" si="1"/>
        <v/>
      </c>
      <c r="BJ32" s="32" t="str">
        <f t="shared" si="2"/>
        <v/>
      </c>
      <c r="BK32" s="32" t="str">
        <f t="shared" si="3"/>
        <v/>
      </c>
      <c r="BL32" s="32" t="str">
        <f t="shared" si="4"/>
        <v/>
      </c>
      <c r="BM32" s="32" t="str">
        <f t="shared" si="5"/>
        <v/>
      </c>
      <c r="BN32" s="31" t="b">
        <v>0</v>
      </c>
      <c r="BO32" s="11">
        <f t="shared" si="6"/>
        <v>0</v>
      </c>
      <c r="BP32" s="11" t="str">
        <f t="shared" si="7"/>
        <v/>
      </c>
      <c r="BQ32" s="11" t="str">
        <f t="shared" si="8"/>
        <v/>
      </c>
      <c r="BR32" s="11" t="str">
        <f t="shared" si="9"/>
        <v/>
      </c>
      <c r="BS32" s="11">
        <f t="shared" si="10"/>
        <v>0</v>
      </c>
      <c r="BT32" s="11" t="str">
        <f t="shared" si="11"/>
        <v/>
      </c>
      <c r="BU32" s="11" t="str">
        <f t="shared" si="12"/>
        <v/>
      </c>
      <c r="BV32" s="11" t="str">
        <f t="shared" si="13"/>
        <v/>
      </c>
      <c r="BW32" s="11" t="str">
        <f t="shared" si="14"/>
        <v/>
      </c>
      <c r="BX32" s="27" t="str">
        <f t="shared" si="15"/>
        <v/>
      </c>
      <c r="BY32" s="11" t="str">
        <f t="shared" si="16"/>
        <v/>
      </c>
      <c r="BZ32" s="11">
        <f>IF(IFERROR(VLOOKUP(BY32,BY33:BY$38,1,0),"")="",0,1)</f>
        <v>0</v>
      </c>
      <c r="CA32" s="11">
        <f>IF(IFERROR(VLOOKUP(BY32,BY$16:BY31,1,0),"")="",0,1)</f>
        <v>0</v>
      </c>
      <c r="CB32" s="11">
        <f t="shared" si="17"/>
        <v>0</v>
      </c>
      <c r="CD32" s="386"/>
      <c r="CE32" s="386"/>
      <c r="CF32" s="386"/>
      <c r="CG32" s="386"/>
    </row>
    <row r="33" spans="1:85" ht="17.100000000000001" customHeight="1">
      <c r="A33" s="51"/>
      <c r="B33" s="288"/>
      <c r="C33" s="287"/>
      <c r="D33" s="271"/>
      <c r="E33" s="69"/>
      <c r="F33" s="66"/>
      <c r="G33" s="290"/>
      <c r="H33" s="302"/>
      <c r="I33" s="289"/>
      <c r="J33" s="389"/>
      <c r="K33" s="7">
        <f t="shared" si="18"/>
        <v>116</v>
      </c>
      <c r="L33" s="1"/>
      <c r="M33" s="440" t="str">
        <f t="shared" si="19"/>
        <v/>
      </c>
      <c r="N33" s="441"/>
      <c r="O33" s="404" t="str">
        <f t="shared" si="20"/>
        <v/>
      </c>
      <c r="P33" s="405"/>
      <c r="Q33" s="457" t="str">
        <f t="shared" si="21"/>
        <v xml:space="preserve"> </v>
      </c>
      <c r="R33" s="458"/>
      <c r="S33" s="458"/>
      <c r="T33" s="458"/>
      <c r="U33" s="458"/>
      <c r="V33" s="458"/>
      <c r="W33" s="458"/>
      <c r="X33" s="458"/>
      <c r="Y33" s="458"/>
      <c r="Z33" s="458"/>
      <c r="AA33" s="458"/>
      <c r="AB33" s="458"/>
      <c r="AC33" s="458"/>
      <c r="AD33" s="458"/>
      <c r="AE33" s="458"/>
      <c r="AF33" s="458"/>
      <c r="AG33" s="458"/>
      <c r="AH33" s="458"/>
      <c r="AI33" s="458"/>
      <c r="AJ33" s="458"/>
      <c r="AK33" s="458"/>
      <c r="AL33" s="459"/>
      <c r="AM33" s="401" t="str">
        <f t="shared" si="22"/>
        <v/>
      </c>
      <c r="AN33" s="402"/>
      <c r="AO33" s="402"/>
      <c r="AP33" s="402"/>
      <c r="AQ33" s="402"/>
      <c r="AR33" s="402"/>
      <c r="AS33" s="402"/>
      <c r="AT33" s="402"/>
      <c r="AU33" s="395" t="str">
        <f t="shared" si="23"/>
        <v/>
      </c>
      <c r="AV33" s="396"/>
      <c r="AW33" s="396"/>
      <c r="AX33" s="396"/>
      <c r="AY33" s="396"/>
      <c r="AZ33" s="396"/>
      <c r="BA33" s="396"/>
      <c r="BB33" s="397"/>
      <c r="BC33" s="28"/>
      <c r="BD33" s="28"/>
      <c r="BE33" s="388"/>
      <c r="BF33" s="55">
        <f t="shared" si="0"/>
        <v>1025</v>
      </c>
      <c r="BG33" s="59" t="str">
        <f>IFERROR(VLOOKUP(BF33,#REF!,2,0),"")</f>
        <v/>
      </c>
      <c r="BH33"/>
      <c r="BI33" s="32" t="str">
        <f t="shared" si="1"/>
        <v/>
      </c>
      <c r="BJ33" s="32" t="str">
        <f t="shared" si="2"/>
        <v/>
      </c>
      <c r="BK33" s="32" t="str">
        <f t="shared" si="3"/>
        <v/>
      </c>
      <c r="BL33" s="32" t="str">
        <f t="shared" si="4"/>
        <v/>
      </c>
      <c r="BM33" s="32" t="str">
        <f t="shared" si="5"/>
        <v/>
      </c>
      <c r="BN33" s="31" t="b">
        <v>0</v>
      </c>
      <c r="BO33" s="11">
        <f t="shared" si="6"/>
        <v>0</v>
      </c>
      <c r="BP33" s="11" t="str">
        <f t="shared" si="7"/>
        <v/>
      </c>
      <c r="BQ33" s="11" t="str">
        <f t="shared" si="8"/>
        <v/>
      </c>
      <c r="BR33" s="11" t="str">
        <f t="shared" si="9"/>
        <v/>
      </c>
      <c r="BS33" s="11">
        <f t="shared" si="10"/>
        <v>0</v>
      </c>
      <c r="BT33" s="11" t="str">
        <f t="shared" si="11"/>
        <v/>
      </c>
      <c r="BU33" s="11" t="str">
        <f t="shared" si="12"/>
        <v/>
      </c>
      <c r="BV33" s="11" t="str">
        <f t="shared" si="13"/>
        <v/>
      </c>
      <c r="BW33" s="11" t="str">
        <f t="shared" si="14"/>
        <v/>
      </c>
      <c r="BX33" s="27" t="str">
        <f t="shared" si="15"/>
        <v/>
      </c>
      <c r="BY33" s="11" t="str">
        <f t="shared" si="16"/>
        <v/>
      </c>
      <c r="BZ33" s="11">
        <f>IF(IFERROR(VLOOKUP(BY33,BY34:BY$38,1,0),"")="",0,1)</f>
        <v>0</v>
      </c>
      <c r="CA33" s="11">
        <f>IF(IFERROR(VLOOKUP(BY33,BY$16:BY32,1,0),"")="",0,1)</f>
        <v>0</v>
      </c>
      <c r="CB33" s="11">
        <f t="shared" si="17"/>
        <v>0</v>
      </c>
      <c r="CD33" s="386"/>
      <c r="CE33" s="386"/>
      <c r="CF33" s="386"/>
      <c r="CG33" s="386"/>
    </row>
    <row r="34" spans="1:85" ht="17.100000000000001" customHeight="1">
      <c r="A34" s="51"/>
      <c r="B34" s="288"/>
      <c r="C34" s="287"/>
      <c r="D34" s="271"/>
      <c r="E34" s="69"/>
      <c r="F34" s="66"/>
      <c r="G34" s="290"/>
      <c r="H34" s="302"/>
      <c r="I34" s="289"/>
      <c r="J34" s="389"/>
      <c r="K34" s="7">
        <f t="shared" si="18"/>
        <v>117</v>
      </c>
      <c r="L34" s="1"/>
      <c r="M34" s="440" t="str">
        <f t="shared" si="19"/>
        <v/>
      </c>
      <c r="N34" s="441"/>
      <c r="O34" s="404" t="str">
        <f t="shared" si="20"/>
        <v/>
      </c>
      <c r="P34" s="405"/>
      <c r="Q34" s="457" t="str">
        <f t="shared" si="21"/>
        <v xml:space="preserve"> </v>
      </c>
      <c r="R34" s="458"/>
      <c r="S34" s="458"/>
      <c r="T34" s="458"/>
      <c r="U34" s="458"/>
      <c r="V34" s="458"/>
      <c r="W34" s="458"/>
      <c r="X34" s="458"/>
      <c r="Y34" s="458"/>
      <c r="Z34" s="458"/>
      <c r="AA34" s="458"/>
      <c r="AB34" s="458"/>
      <c r="AC34" s="458"/>
      <c r="AD34" s="458"/>
      <c r="AE34" s="458"/>
      <c r="AF34" s="458"/>
      <c r="AG34" s="458"/>
      <c r="AH34" s="458"/>
      <c r="AI34" s="458"/>
      <c r="AJ34" s="458"/>
      <c r="AK34" s="458"/>
      <c r="AL34" s="459"/>
      <c r="AM34" s="401" t="str">
        <f t="shared" si="22"/>
        <v/>
      </c>
      <c r="AN34" s="402"/>
      <c r="AO34" s="402"/>
      <c r="AP34" s="402"/>
      <c r="AQ34" s="402"/>
      <c r="AR34" s="402"/>
      <c r="AS34" s="402"/>
      <c r="AT34" s="402"/>
      <c r="AU34" s="395" t="str">
        <f t="shared" si="23"/>
        <v/>
      </c>
      <c r="AV34" s="396"/>
      <c r="AW34" s="396"/>
      <c r="AX34" s="396"/>
      <c r="AY34" s="396"/>
      <c r="AZ34" s="396"/>
      <c r="BA34" s="396"/>
      <c r="BB34" s="397"/>
      <c r="BC34" s="28"/>
      <c r="BD34" s="28"/>
      <c r="BE34" s="388"/>
      <c r="BF34" s="55">
        <f t="shared" si="0"/>
        <v>1026</v>
      </c>
      <c r="BG34" s="59" t="str">
        <f>IFERROR(VLOOKUP(BF34,#REF!,2,0),"")</f>
        <v/>
      </c>
      <c r="BH34"/>
      <c r="BI34" s="32" t="str">
        <f t="shared" si="1"/>
        <v/>
      </c>
      <c r="BJ34" s="32" t="str">
        <f t="shared" si="2"/>
        <v/>
      </c>
      <c r="BK34" s="32" t="str">
        <f t="shared" si="3"/>
        <v/>
      </c>
      <c r="BL34" s="32" t="str">
        <f t="shared" si="4"/>
        <v/>
      </c>
      <c r="BM34" s="32" t="str">
        <f t="shared" si="5"/>
        <v/>
      </c>
      <c r="BN34" s="31" t="b">
        <v>0</v>
      </c>
      <c r="BO34" s="11">
        <f t="shared" si="6"/>
        <v>0</v>
      </c>
      <c r="BP34" s="11" t="str">
        <f t="shared" si="7"/>
        <v/>
      </c>
      <c r="BQ34" s="11" t="str">
        <f t="shared" si="8"/>
        <v/>
      </c>
      <c r="BR34" s="11" t="str">
        <f t="shared" si="9"/>
        <v/>
      </c>
      <c r="BS34" s="11">
        <f t="shared" si="10"/>
        <v>0</v>
      </c>
      <c r="BT34" s="11" t="str">
        <f t="shared" si="11"/>
        <v/>
      </c>
      <c r="BU34" s="11" t="str">
        <f t="shared" si="12"/>
        <v/>
      </c>
      <c r="BV34" s="11" t="str">
        <f t="shared" si="13"/>
        <v/>
      </c>
      <c r="BW34" s="11" t="str">
        <f t="shared" si="14"/>
        <v/>
      </c>
      <c r="BX34" s="27" t="str">
        <f t="shared" si="15"/>
        <v/>
      </c>
      <c r="BY34" s="11" t="str">
        <f t="shared" si="16"/>
        <v/>
      </c>
      <c r="BZ34" s="11">
        <f>IF(IFERROR(VLOOKUP(BY34,BY35:BY$38,1,0),"")="",0,1)</f>
        <v>0</v>
      </c>
      <c r="CA34" s="11">
        <f>IF(IFERROR(VLOOKUP(BY34,BY$16:BY33,1,0),"")="",0,1)</f>
        <v>0</v>
      </c>
      <c r="CB34" s="11">
        <f t="shared" si="17"/>
        <v>0</v>
      </c>
      <c r="CD34" s="386"/>
      <c r="CE34" s="386"/>
      <c r="CF34" s="386"/>
      <c r="CG34" s="386"/>
    </row>
    <row r="35" spans="1:85" ht="17.100000000000001" customHeight="1">
      <c r="A35" s="51"/>
      <c r="B35" s="288"/>
      <c r="C35" s="287"/>
      <c r="D35" s="271"/>
      <c r="E35" s="69"/>
      <c r="F35" s="66"/>
      <c r="G35" s="290"/>
      <c r="H35" s="302"/>
      <c r="I35" s="289"/>
      <c r="J35" s="389"/>
      <c r="K35" s="7">
        <f t="shared" si="18"/>
        <v>118</v>
      </c>
      <c r="L35" s="1"/>
      <c r="M35" s="440" t="str">
        <f t="shared" si="19"/>
        <v/>
      </c>
      <c r="N35" s="441"/>
      <c r="O35" s="404" t="str">
        <f t="shared" si="20"/>
        <v/>
      </c>
      <c r="P35" s="405"/>
      <c r="Q35" s="457" t="str">
        <f t="shared" si="21"/>
        <v xml:space="preserve"> </v>
      </c>
      <c r="R35" s="458"/>
      <c r="S35" s="458"/>
      <c r="T35" s="458"/>
      <c r="U35" s="458"/>
      <c r="V35" s="458"/>
      <c r="W35" s="458"/>
      <c r="X35" s="458"/>
      <c r="Y35" s="458"/>
      <c r="Z35" s="458"/>
      <c r="AA35" s="458"/>
      <c r="AB35" s="458"/>
      <c r="AC35" s="458"/>
      <c r="AD35" s="458"/>
      <c r="AE35" s="458"/>
      <c r="AF35" s="458"/>
      <c r="AG35" s="458"/>
      <c r="AH35" s="458"/>
      <c r="AI35" s="458"/>
      <c r="AJ35" s="458"/>
      <c r="AK35" s="458"/>
      <c r="AL35" s="459"/>
      <c r="AM35" s="401" t="str">
        <f t="shared" si="22"/>
        <v/>
      </c>
      <c r="AN35" s="402"/>
      <c r="AO35" s="402"/>
      <c r="AP35" s="402"/>
      <c r="AQ35" s="402"/>
      <c r="AR35" s="402"/>
      <c r="AS35" s="402"/>
      <c r="AT35" s="402"/>
      <c r="AU35" s="395" t="str">
        <f t="shared" si="23"/>
        <v/>
      </c>
      <c r="AV35" s="396"/>
      <c r="AW35" s="396"/>
      <c r="AX35" s="396"/>
      <c r="AY35" s="396"/>
      <c r="AZ35" s="396"/>
      <c r="BA35" s="396"/>
      <c r="BB35" s="397"/>
      <c r="BC35" s="28"/>
      <c r="BD35" s="28"/>
      <c r="BE35" s="388"/>
      <c r="BF35" s="55">
        <f t="shared" si="0"/>
        <v>1027</v>
      </c>
      <c r="BG35" s="59" t="str">
        <f>IFERROR(VLOOKUP(BF35,#REF!,2,0),"")</f>
        <v/>
      </c>
      <c r="BH35"/>
      <c r="BI35" s="32" t="str">
        <f t="shared" si="1"/>
        <v/>
      </c>
      <c r="BJ35" s="32" t="str">
        <f t="shared" si="2"/>
        <v/>
      </c>
      <c r="BK35" s="32" t="str">
        <f t="shared" si="3"/>
        <v/>
      </c>
      <c r="BL35" s="32" t="str">
        <f t="shared" si="4"/>
        <v/>
      </c>
      <c r="BM35" s="32" t="str">
        <f t="shared" si="5"/>
        <v/>
      </c>
      <c r="BN35" s="31" t="b">
        <v>0</v>
      </c>
      <c r="BO35" s="11">
        <f t="shared" si="6"/>
        <v>0</v>
      </c>
      <c r="BP35" s="11" t="str">
        <f t="shared" si="7"/>
        <v/>
      </c>
      <c r="BQ35" s="11" t="str">
        <f t="shared" si="8"/>
        <v/>
      </c>
      <c r="BR35" s="11" t="str">
        <f t="shared" si="9"/>
        <v/>
      </c>
      <c r="BS35" s="11">
        <f t="shared" si="10"/>
        <v>0</v>
      </c>
      <c r="BT35" s="11" t="str">
        <f t="shared" si="11"/>
        <v/>
      </c>
      <c r="BU35" s="11" t="str">
        <f t="shared" si="12"/>
        <v/>
      </c>
      <c r="BV35" s="11" t="str">
        <f t="shared" si="13"/>
        <v/>
      </c>
      <c r="BW35" s="11" t="str">
        <f t="shared" si="14"/>
        <v/>
      </c>
      <c r="BX35" s="27" t="str">
        <f t="shared" si="15"/>
        <v/>
      </c>
      <c r="BY35" s="11" t="str">
        <f t="shared" si="16"/>
        <v/>
      </c>
      <c r="BZ35" s="11">
        <f>IF(IFERROR(VLOOKUP(BY35,BY36:BY$38,1,0),"")="",0,1)</f>
        <v>0</v>
      </c>
      <c r="CA35" s="11">
        <f>IF(IFERROR(VLOOKUP(BY35,BY$16:BY34,1,0),"")="",0,1)</f>
        <v>0</v>
      </c>
      <c r="CB35" s="11">
        <f t="shared" si="17"/>
        <v>0</v>
      </c>
      <c r="CD35" s="386"/>
      <c r="CE35" s="386"/>
      <c r="CF35" s="386"/>
      <c r="CG35" s="386"/>
    </row>
    <row r="36" spans="1:85" ht="17.100000000000001" customHeight="1">
      <c r="A36" s="51"/>
      <c r="B36" s="288"/>
      <c r="C36" s="287"/>
      <c r="D36" s="271"/>
      <c r="E36" s="69"/>
      <c r="F36" s="66"/>
      <c r="G36" s="284"/>
      <c r="H36" s="303"/>
      <c r="I36" s="283"/>
      <c r="J36" s="389"/>
      <c r="K36" s="7">
        <f t="shared" si="18"/>
        <v>119</v>
      </c>
      <c r="L36" s="1"/>
      <c r="M36" s="442" t="str">
        <f t="shared" si="19"/>
        <v/>
      </c>
      <c r="N36" s="443"/>
      <c r="O36" s="449" t="str">
        <f t="shared" si="20"/>
        <v/>
      </c>
      <c r="P36" s="450"/>
      <c r="Q36" s="460" t="str">
        <f t="shared" si="21"/>
        <v xml:space="preserve"> </v>
      </c>
      <c r="R36" s="461"/>
      <c r="S36" s="461"/>
      <c r="T36" s="461"/>
      <c r="U36" s="461"/>
      <c r="V36" s="461"/>
      <c r="W36" s="461"/>
      <c r="X36" s="461"/>
      <c r="Y36" s="461"/>
      <c r="Z36" s="461"/>
      <c r="AA36" s="461"/>
      <c r="AB36" s="461"/>
      <c r="AC36" s="461"/>
      <c r="AD36" s="461"/>
      <c r="AE36" s="461"/>
      <c r="AF36" s="461"/>
      <c r="AG36" s="461"/>
      <c r="AH36" s="461"/>
      <c r="AI36" s="461"/>
      <c r="AJ36" s="461"/>
      <c r="AK36" s="461"/>
      <c r="AL36" s="462"/>
      <c r="AM36" s="495" t="str">
        <f t="shared" si="22"/>
        <v/>
      </c>
      <c r="AN36" s="496"/>
      <c r="AO36" s="496"/>
      <c r="AP36" s="496"/>
      <c r="AQ36" s="496"/>
      <c r="AR36" s="496"/>
      <c r="AS36" s="496"/>
      <c r="AT36" s="496"/>
      <c r="AU36" s="492" t="str">
        <f t="shared" si="23"/>
        <v/>
      </c>
      <c r="AV36" s="493"/>
      <c r="AW36" s="493"/>
      <c r="AX36" s="493"/>
      <c r="AY36" s="493"/>
      <c r="AZ36" s="493"/>
      <c r="BA36" s="493"/>
      <c r="BB36" s="494"/>
      <c r="BC36" s="28"/>
      <c r="BD36" s="28"/>
      <c r="BE36" s="388"/>
      <c r="BF36" s="55">
        <f t="shared" si="0"/>
        <v>1028</v>
      </c>
      <c r="BG36" s="59" t="str">
        <f>IFERROR(VLOOKUP(BF36,#REF!,2,0),"")</f>
        <v/>
      </c>
      <c r="BH36"/>
      <c r="BI36" s="32" t="str">
        <f t="shared" si="1"/>
        <v/>
      </c>
      <c r="BJ36" s="32" t="str">
        <f t="shared" si="2"/>
        <v/>
      </c>
      <c r="BK36" s="32" t="str">
        <f t="shared" si="3"/>
        <v/>
      </c>
      <c r="BL36" s="32" t="str">
        <f t="shared" si="4"/>
        <v/>
      </c>
      <c r="BM36" s="32" t="str">
        <f t="shared" si="5"/>
        <v/>
      </c>
      <c r="BN36" s="31" t="b">
        <v>0</v>
      </c>
      <c r="BO36" s="11">
        <f t="shared" si="6"/>
        <v>0</v>
      </c>
      <c r="BP36" s="11" t="str">
        <f t="shared" si="7"/>
        <v/>
      </c>
      <c r="BQ36" s="11" t="str">
        <f t="shared" si="8"/>
        <v/>
      </c>
      <c r="BR36" s="11" t="str">
        <f t="shared" si="9"/>
        <v/>
      </c>
      <c r="BS36" s="11">
        <f t="shared" si="10"/>
        <v>0</v>
      </c>
      <c r="BT36" s="11" t="str">
        <f t="shared" si="11"/>
        <v/>
      </c>
      <c r="BU36" s="11" t="str">
        <f t="shared" si="12"/>
        <v/>
      </c>
      <c r="BV36" s="11" t="str">
        <f t="shared" si="13"/>
        <v/>
      </c>
      <c r="BW36" s="11" t="str">
        <f t="shared" si="14"/>
        <v/>
      </c>
      <c r="BX36" s="27" t="str">
        <f t="shared" si="15"/>
        <v/>
      </c>
      <c r="BY36" s="11" t="str">
        <f t="shared" si="16"/>
        <v/>
      </c>
      <c r="BZ36" s="11">
        <f>IF(IFERROR(VLOOKUP(BY36,BY37:BY$38,1,0),"")="",0,1)</f>
        <v>0</v>
      </c>
      <c r="CA36" s="11">
        <f>IF(IFERROR(VLOOKUP(BY36,BY$16:BY35,1,0),"")="",0,1)</f>
        <v>0</v>
      </c>
      <c r="CB36" s="11">
        <f t="shared" si="17"/>
        <v>0</v>
      </c>
      <c r="CD36" s="386"/>
      <c r="CE36" s="386"/>
      <c r="CF36" s="386"/>
      <c r="CG36" s="386"/>
    </row>
    <row r="37" spans="1:85" ht="17.100000000000001" customHeight="1">
      <c r="A37" s="51"/>
      <c r="B37" s="286"/>
      <c r="C37" s="285"/>
      <c r="D37" s="271"/>
      <c r="E37" s="69"/>
      <c r="F37" s="66"/>
      <c r="G37" s="284"/>
      <c r="H37" s="303"/>
      <c r="I37" s="283"/>
      <c r="J37" s="389"/>
      <c r="K37" s="7">
        <f t="shared" si="18"/>
        <v>120</v>
      </c>
      <c r="L37" s="1"/>
      <c r="M37" s="442" t="str">
        <f t="shared" si="19"/>
        <v/>
      </c>
      <c r="N37" s="443"/>
      <c r="O37" s="449" t="str">
        <f t="shared" si="20"/>
        <v/>
      </c>
      <c r="P37" s="450"/>
      <c r="Q37" s="460" t="str">
        <f t="shared" si="21"/>
        <v xml:space="preserve"> </v>
      </c>
      <c r="R37" s="461"/>
      <c r="S37" s="461"/>
      <c r="T37" s="461"/>
      <c r="U37" s="461"/>
      <c r="V37" s="461"/>
      <c r="W37" s="461"/>
      <c r="X37" s="461"/>
      <c r="Y37" s="461"/>
      <c r="Z37" s="461"/>
      <c r="AA37" s="461"/>
      <c r="AB37" s="461"/>
      <c r="AC37" s="461"/>
      <c r="AD37" s="461"/>
      <c r="AE37" s="461"/>
      <c r="AF37" s="461"/>
      <c r="AG37" s="461"/>
      <c r="AH37" s="461"/>
      <c r="AI37" s="461"/>
      <c r="AJ37" s="461"/>
      <c r="AK37" s="461"/>
      <c r="AL37" s="462"/>
      <c r="AM37" s="495" t="str">
        <f t="shared" si="22"/>
        <v/>
      </c>
      <c r="AN37" s="496"/>
      <c r="AO37" s="496"/>
      <c r="AP37" s="496"/>
      <c r="AQ37" s="496"/>
      <c r="AR37" s="496"/>
      <c r="AS37" s="496"/>
      <c r="AT37" s="496"/>
      <c r="AU37" s="492" t="str">
        <f t="shared" si="23"/>
        <v/>
      </c>
      <c r="AV37" s="493"/>
      <c r="AW37" s="493"/>
      <c r="AX37" s="493"/>
      <c r="AY37" s="493"/>
      <c r="AZ37" s="493"/>
      <c r="BA37" s="493"/>
      <c r="BB37" s="494"/>
      <c r="BC37" s="28"/>
      <c r="BD37" s="28"/>
      <c r="BE37" s="388"/>
      <c r="BF37" s="55">
        <f t="shared" si="0"/>
        <v>1029</v>
      </c>
      <c r="BG37" s="59" t="str">
        <f>IFERROR(VLOOKUP(BF37,#REF!,2,0),"")</f>
        <v/>
      </c>
      <c r="BH37"/>
      <c r="BI37" s="32" t="str">
        <f t="shared" si="1"/>
        <v/>
      </c>
      <c r="BJ37" s="32" t="str">
        <f t="shared" si="2"/>
        <v/>
      </c>
      <c r="BK37" s="32" t="str">
        <f t="shared" si="3"/>
        <v/>
      </c>
      <c r="BL37" s="32" t="str">
        <f t="shared" si="4"/>
        <v/>
      </c>
      <c r="BM37" s="32" t="str">
        <f t="shared" si="5"/>
        <v/>
      </c>
      <c r="BN37" s="31" t="b">
        <v>0</v>
      </c>
      <c r="BO37" s="11">
        <f t="shared" si="6"/>
        <v>0</v>
      </c>
      <c r="BP37" s="11" t="str">
        <f t="shared" si="7"/>
        <v/>
      </c>
      <c r="BQ37" s="11" t="str">
        <f t="shared" si="8"/>
        <v/>
      </c>
      <c r="BR37" s="11" t="str">
        <f t="shared" si="9"/>
        <v/>
      </c>
      <c r="BS37" s="11">
        <f t="shared" si="10"/>
        <v>0</v>
      </c>
      <c r="BT37" s="11" t="str">
        <f t="shared" si="11"/>
        <v/>
      </c>
      <c r="BU37" s="11" t="str">
        <f t="shared" si="12"/>
        <v/>
      </c>
      <c r="BV37" s="11" t="str">
        <f t="shared" si="13"/>
        <v/>
      </c>
      <c r="BW37" s="11" t="str">
        <f t="shared" si="14"/>
        <v/>
      </c>
      <c r="BX37" s="27" t="str">
        <f t="shared" si="15"/>
        <v/>
      </c>
      <c r="BY37" s="11" t="str">
        <f t="shared" si="16"/>
        <v/>
      </c>
      <c r="BZ37" s="11">
        <f>IF(IFERROR(VLOOKUP(BY37,BY38:BY$38,1,0),"")="",0,1)</f>
        <v>0</v>
      </c>
      <c r="CA37" s="11">
        <f>IF(IFERROR(VLOOKUP(BY37,BY$16:BY36,1,0),"")="",0,1)</f>
        <v>0</v>
      </c>
      <c r="CB37" s="11">
        <f t="shared" si="17"/>
        <v>0</v>
      </c>
      <c r="CD37" s="386"/>
      <c r="CE37" s="386"/>
      <c r="CF37" s="386"/>
      <c r="CG37" s="386"/>
    </row>
    <row r="38" spans="1:85" ht="17.100000000000001" customHeight="1">
      <c r="A38" s="51"/>
      <c r="B38" s="282"/>
      <c r="C38" s="281"/>
      <c r="D38" s="271"/>
      <c r="E38" s="70"/>
      <c r="F38" s="67"/>
      <c r="G38" s="209"/>
      <c r="H38" s="304"/>
      <c r="I38" s="280"/>
      <c r="J38" s="389"/>
      <c r="K38" s="7">
        <f t="shared" si="18"/>
        <v>121</v>
      </c>
      <c r="L38" s="1"/>
      <c r="M38" s="455" t="str">
        <f t="shared" si="19"/>
        <v/>
      </c>
      <c r="N38" s="456"/>
      <c r="O38" s="515" t="str">
        <f t="shared" si="20"/>
        <v/>
      </c>
      <c r="P38" s="516"/>
      <c r="Q38" s="465" t="str">
        <f t="shared" si="21"/>
        <v xml:space="preserve"> </v>
      </c>
      <c r="R38" s="466"/>
      <c r="S38" s="466"/>
      <c r="T38" s="466"/>
      <c r="U38" s="466"/>
      <c r="V38" s="466"/>
      <c r="W38" s="466"/>
      <c r="X38" s="466"/>
      <c r="Y38" s="466"/>
      <c r="Z38" s="466"/>
      <c r="AA38" s="466"/>
      <c r="AB38" s="466"/>
      <c r="AC38" s="466"/>
      <c r="AD38" s="466"/>
      <c r="AE38" s="466"/>
      <c r="AF38" s="466"/>
      <c r="AG38" s="466"/>
      <c r="AH38" s="466"/>
      <c r="AI38" s="466"/>
      <c r="AJ38" s="466"/>
      <c r="AK38" s="466"/>
      <c r="AL38" s="467"/>
      <c r="AM38" s="409" t="str">
        <f t="shared" si="22"/>
        <v/>
      </c>
      <c r="AN38" s="497"/>
      <c r="AO38" s="497"/>
      <c r="AP38" s="497"/>
      <c r="AQ38" s="497"/>
      <c r="AR38" s="497"/>
      <c r="AS38" s="497"/>
      <c r="AT38" s="497"/>
      <c r="AU38" s="501" t="str">
        <f t="shared" si="23"/>
        <v/>
      </c>
      <c r="AV38" s="502"/>
      <c r="AW38" s="502"/>
      <c r="AX38" s="502"/>
      <c r="AY38" s="502"/>
      <c r="AZ38" s="502"/>
      <c r="BA38" s="502"/>
      <c r="BB38" s="503"/>
      <c r="BC38" s="28"/>
      <c r="BD38" s="28"/>
      <c r="BE38" s="388"/>
      <c r="BF38" s="55">
        <f t="shared" si="0"/>
        <v>1030</v>
      </c>
      <c r="BG38" s="59" t="str">
        <f>IFERROR(VLOOKUP(BF38,#REF!,2,0),"")</f>
        <v/>
      </c>
      <c r="BH38"/>
      <c r="BI38" s="32"/>
      <c r="BJ38" s="32"/>
      <c r="BK38" s="32"/>
      <c r="BL38" s="32"/>
      <c r="BN38" s="31"/>
      <c r="BO38" s="11"/>
      <c r="BP38" s="11"/>
      <c r="BQ38" s="11"/>
      <c r="BR38" s="11"/>
      <c r="BS38" s="11">
        <f t="shared" si="10"/>
        <v>0</v>
      </c>
      <c r="BT38" s="11"/>
      <c r="BU38" s="11"/>
      <c r="BV38" s="11"/>
      <c r="BW38" s="11"/>
      <c r="BX38" s="27"/>
      <c r="BY38" s="11" t="str">
        <f t="shared" si="16"/>
        <v/>
      </c>
      <c r="BZ38" s="11"/>
      <c r="CA38" s="11"/>
      <c r="CB38" s="11"/>
      <c r="CD38" s="386"/>
      <c r="CE38" s="386"/>
      <c r="CF38" s="386"/>
      <c r="CG38" s="386"/>
    </row>
    <row r="39" spans="1:85" ht="17.100000000000001" customHeight="1">
      <c r="A39" s="51"/>
      <c r="B39" s="384" t="s">
        <v>98</v>
      </c>
      <c r="C39" s="385"/>
      <c r="D39" s="385"/>
      <c r="E39" s="385"/>
      <c r="F39" s="385"/>
      <c r="G39" s="385"/>
      <c r="H39" s="385"/>
      <c r="I39" s="385"/>
      <c r="J39" s="389"/>
      <c r="K39" s="7">
        <f t="shared" si="18"/>
        <v>122</v>
      </c>
      <c r="L39" s="1"/>
      <c r="M39" s="489" t="s">
        <v>97</v>
      </c>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0"/>
      <c r="AM39" s="490"/>
      <c r="AN39" s="490"/>
      <c r="AO39" s="490"/>
      <c r="AP39" s="490"/>
      <c r="AQ39" s="490"/>
      <c r="AR39" s="490"/>
      <c r="AS39" s="490"/>
      <c r="AT39" s="490"/>
      <c r="AU39" s="490"/>
      <c r="AV39" s="490"/>
      <c r="AW39" s="490"/>
      <c r="AX39" s="490"/>
      <c r="AY39" s="490"/>
      <c r="AZ39" s="490"/>
      <c r="BA39" s="490"/>
      <c r="BB39" s="491"/>
      <c r="BC39" s="28"/>
      <c r="BD39" s="28"/>
      <c r="BE39" s="388"/>
      <c r="BF39" s="55">
        <f t="shared" si="0"/>
        <v>1031</v>
      </c>
      <c r="BG39" s="59" t="str">
        <f>IFERROR(VLOOKUP(BF39,#REF!,2,0),"")</f>
        <v/>
      </c>
      <c r="BH39"/>
      <c r="BI39" s="1"/>
      <c r="BJ39" s="1"/>
      <c r="BK39" s="1"/>
      <c r="BL39" s="1"/>
      <c r="BM39" s="1"/>
      <c r="BN39" s="1"/>
      <c r="BO39" s="1"/>
      <c r="BP39" s="1"/>
      <c r="BQ39" s="1"/>
      <c r="BR39" s="1"/>
      <c r="BS39" s="1"/>
      <c r="BT39" s="1"/>
      <c r="BU39" s="1"/>
      <c r="BV39" s="1"/>
      <c r="BW39" s="1"/>
      <c r="BX39" s="1"/>
      <c r="BY39" s="1"/>
      <c r="BZ39" s="1"/>
      <c r="CA39" s="1"/>
      <c r="CB39" s="1"/>
      <c r="CD39" s="386"/>
      <c r="CE39" s="386"/>
      <c r="CF39" s="386"/>
      <c r="CG39" s="386"/>
    </row>
    <row r="40" spans="1:85" ht="17.100000000000001" customHeight="1">
      <c r="A40" s="51"/>
      <c r="B40" s="279"/>
      <c r="C40" s="278"/>
      <c r="D40" s="271"/>
      <c r="E40" s="277"/>
      <c r="F40" s="276"/>
      <c r="G40" s="209"/>
      <c r="H40" s="305"/>
      <c r="I40" s="319"/>
      <c r="J40" s="389"/>
      <c r="K40" s="7">
        <f t="shared" si="18"/>
        <v>123</v>
      </c>
      <c r="L40" s="1"/>
      <c r="M40" s="477" t="str">
        <f>IF(BX40="","",IF(BX40&gt;100,"",BX40))</f>
        <v/>
      </c>
      <c r="N40" s="478"/>
      <c r="O40" s="275"/>
      <c r="P40" s="274"/>
      <c r="Q40" s="504" t="str">
        <f>IF($BX40="","",UPPER(VLOOKUP($BX40,$BP$18:$BU$43,2,0)))&amp;" "&amp;IF($BX40="","",UPPER(VLOOKUP($BX40,$BP$18:$BU$43,3,0)))</f>
        <v xml:space="preserve"> </v>
      </c>
      <c r="R40" s="520"/>
      <c r="S40" s="520"/>
      <c r="T40" s="520"/>
      <c r="U40" s="520"/>
      <c r="V40" s="520"/>
      <c r="W40" s="520"/>
      <c r="X40" s="520"/>
      <c r="Y40" s="520"/>
      <c r="Z40" s="520"/>
      <c r="AA40" s="520"/>
      <c r="AB40" s="520"/>
      <c r="AC40" s="520"/>
      <c r="AD40" s="520"/>
      <c r="AE40" s="520"/>
      <c r="AF40" s="520"/>
      <c r="AG40" s="520"/>
      <c r="AH40" s="520"/>
      <c r="AI40" s="520"/>
      <c r="AJ40" s="520"/>
      <c r="AK40" s="520"/>
      <c r="AL40" s="521"/>
      <c r="AM40" s="409" t="str">
        <f>IF($BX40="","",VLOOKUP($BX40,$BP$40:$BU$41,5,0)&amp;" "&amp;VLOOKUP($BX40,$BP$40:$BU$41,6,0))</f>
        <v/>
      </c>
      <c r="AN40" s="410"/>
      <c r="AO40" s="410"/>
      <c r="AP40" s="410"/>
      <c r="AQ40" s="410"/>
      <c r="AR40" s="410"/>
      <c r="AS40" s="410"/>
      <c r="AT40" s="410"/>
      <c r="AU40" s="479" t="str">
        <f>IF($BX40="","",UPPER(VLOOKUP($BX40,$BP$40:$BV$41,7,0)))</f>
        <v/>
      </c>
      <c r="AV40" s="514"/>
      <c r="AW40" s="514"/>
      <c r="AX40" s="514"/>
      <c r="AY40" s="514"/>
      <c r="AZ40" s="514"/>
      <c r="BA40" s="514"/>
      <c r="BB40" s="481"/>
      <c r="BC40" s="28"/>
      <c r="BD40" s="28"/>
      <c r="BE40" s="388"/>
      <c r="BF40" s="55">
        <f t="shared" si="0"/>
        <v>1032</v>
      </c>
      <c r="BG40" s="59" t="str">
        <f>IFERROR(VLOOKUP(BF40,#REF!,2,0),"")</f>
        <v/>
      </c>
      <c r="BH40"/>
      <c r="BI40" s="32" t="str">
        <f t="shared" ref="BI40:BI41" si="24">IF(E40="","",E40)</f>
        <v/>
      </c>
      <c r="BJ40" s="32" t="str">
        <f t="shared" ref="BJ40:BM41" si="25">IF(F40="","",F40)</f>
        <v/>
      </c>
      <c r="BK40" s="32" t="str">
        <f t="shared" si="25"/>
        <v/>
      </c>
      <c r="BL40" s="32" t="str">
        <f t="shared" si="25"/>
        <v/>
      </c>
      <c r="BM40" s="32" t="str">
        <f t="shared" si="25"/>
        <v/>
      </c>
      <c r="BN40" s="31" t="b">
        <v>0</v>
      </c>
      <c r="BO40" s="11">
        <f>IF(BN40=FALSE,0,1)</f>
        <v>0</v>
      </c>
      <c r="BP40" s="11" t="str">
        <f>IF($BO40=1,IF(C40="",K44,C40),"")</f>
        <v/>
      </c>
      <c r="BQ40" s="11" t="str">
        <f>IF($BO40=1,BI40,"")</f>
        <v/>
      </c>
      <c r="BR40" s="11" t="str">
        <f>IF($BO40=1,BJ40,"")</f>
        <v/>
      </c>
      <c r="BS40" s="11">
        <f>D40</f>
        <v>0</v>
      </c>
      <c r="BT40" s="11" t="str">
        <f>IF($BO40=1,LEFT(BK40,1),"")</f>
        <v/>
      </c>
      <c r="BU40" s="11" t="str">
        <f>IF($BO40=1,BL40,"")</f>
        <v/>
      </c>
      <c r="BV40" s="11" t="str">
        <f>IF($BO40=1,BM40,"")</f>
        <v/>
      </c>
      <c r="BW40" s="11" t="str">
        <f>IF(ISERROR(SMALL($BP$40:$BP$41,ROW()-39)),"",SMALL($BP$40:$BP$41,ROW()-39))</f>
        <v/>
      </c>
      <c r="BX40" s="27" t="str">
        <f>BW40</f>
        <v/>
      </c>
      <c r="BY40" s="11" t="str">
        <f>IF(IF(BX40="","",VLOOKUP(BX40,$BP$18:$BS$37,4,0))=0,"",IF(BX40="","",VLOOKUP(BX40,$BP$18:$BS$37,4,0)))</f>
        <v/>
      </c>
      <c r="BZ40" s="11">
        <f>IF(IFERROR(VLOOKUP(BY40,BY$38:BY41,1,0),"")="",0,1)</f>
        <v>0</v>
      </c>
      <c r="CA40" s="11">
        <f>IF(IFERROR(VLOOKUP(BY40,BY$16:BY38,1,0),"")="",0,1)</f>
        <v>0</v>
      </c>
      <c r="CB40" s="11">
        <f>IF(BZ40+CA40&gt;0,1,0)</f>
        <v>0</v>
      </c>
      <c r="CD40" s="386"/>
      <c r="CE40" s="386"/>
      <c r="CF40" s="386"/>
      <c r="CG40" s="386"/>
    </row>
    <row r="41" spans="1:85" ht="17.100000000000001" customHeight="1" thickBot="1">
      <c r="A41" s="51"/>
      <c r="B41" s="273"/>
      <c r="C41" s="272"/>
      <c r="D41" s="271"/>
      <c r="E41" s="270"/>
      <c r="F41" s="270"/>
      <c r="G41" s="209"/>
      <c r="H41" s="305"/>
      <c r="I41" s="320"/>
      <c r="J41" s="389"/>
      <c r="K41" s="7">
        <f t="shared" si="18"/>
        <v>124</v>
      </c>
      <c r="L41" s="1"/>
      <c r="M41" s="477" t="str">
        <f>IF(BX41="","",IF(BX41&gt;100,"",BX41))</f>
        <v/>
      </c>
      <c r="N41" s="478"/>
      <c r="O41" s="269"/>
      <c r="P41" s="268"/>
      <c r="Q41" s="508" t="str">
        <f>IF($BX41="","",UPPER(VLOOKUP($BX41,$BP$18:$BU$43,2,0)))&amp;" "&amp;IF($BX41="","",UPPER(VLOOKUP($BX41,$BP$18:$BU$43,3,0)))</f>
        <v xml:space="preserve"> </v>
      </c>
      <c r="R41" s="509"/>
      <c r="S41" s="509"/>
      <c r="T41" s="509"/>
      <c r="U41" s="509"/>
      <c r="V41" s="509"/>
      <c r="W41" s="509"/>
      <c r="X41" s="509"/>
      <c r="Y41" s="509"/>
      <c r="Z41" s="509"/>
      <c r="AA41" s="509"/>
      <c r="AB41" s="509"/>
      <c r="AC41" s="509"/>
      <c r="AD41" s="509"/>
      <c r="AE41" s="509"/>
      <c r="AF41" s="509"/>
      <c r="AG41" s="509"/>
      <c r="AH41" s="509"/>
      <c r="AI41" s="509"/>
      <c r="AJ41" s="509"/>
      <c r="AK41" s="509"/>
      <c r="AL41" s="510"/>
      <c r="AM41" s="411" t="str">
        <f>IF($BX41="","",VLOOKUP($BX41,$BP$40:$BU$41,5,0)&amp;" "&amp;VLOOKUP($BX41,$BP$40:$BU$41,6,0))</f>
        <v/>
      </c>
      <c r="AN41" s="412"/>
      <c r="AO41" s="412"/>
      <c r="AP41" s="412"/>
      <c r="AQ41" s="412"/>
      <c r="AR41" s="412"/>
      <c r="AS41" s="412"/>
      <c r="AT41" s="413"/>
      <c r="AU41" s="511" t="str">
        <f>IF($BX41="","",UPPER(VLOOKUP($BX41,$BP$40:$BV$41,7,0)))</f>
        <v/>
      </c>
      <c r="AV41" s="512"/>
      <c r="AW41" s="512"/>
      <c r="AX41" s="512"/>
      <c r="AY41" s="512"/>
      <c r="AZ41" s="512"/>
      <c r="BA41" s="512"/>
      <c r="BB41" s="513"/>
      <c r="BC41" s="28"/>
      <c r="BD41" s="28"/>
      <c r="BE41" s="388"/>
      <c r="BF41" s="55">
        <f t="shared" si="0"/>
        <v>1033</v>
      </c>
      <c r="BG41" s="59" t="str">
        <f>IFERROR(VLOOKUP(BF41,#REF!,2,0),"")</f>
        <v/>
      </c>
      <c r="BH41"/>
      <c r="BI41" s="32" t="str">
        <f t="shared" si="24"/>
        <v/>
      </c>
      <c r="BJ41" s="32" t="str">
        <f t="shared" si="25"/>
        <v/>
      </c>
      <c r="BK41" s="32" t="str">
        <f t="shared" si="25"/>
        <v/>
      </c>
      <c r="BL41" s="32" t="str">
        <f t="shared" si="25"/>
        <v/>
      </c>
      <c r="BM41" s="32" t="str">
        <f t="shared" si="25"/>
        <v/>
      </c>
      <c r="BN41" s="31" t="b">
        <v>0</v>
      </c>
      <c r="BO41" s="11">
        <f>IF(BN41=FALSE,0,1)</f>
        <v>0</v>
      </c>
      <c r="BP41" s="11" t="str">
        <f>IF($BO41=1,IF(C41="",K40,C41),"")</f>
        <v/>
      </c>
      <c r="BQ41" s="11" t="str">
        <f>IF($BO41=1,BI41,"")</f>
        <v/>
      </c>
      <c r="BR41" s="11" t="str">
        <f>IF($BO41=1,BJ41,"")</f>
        <v/>
      </c>
      <c r="BS41" s="11">
        <f>D41</f>
        <v>0</v>
      </c>
      <c r="BT41" s="11" t="str">
        <f>IF($BO41=1,LEFT(BK41,1),"")</f>
        <v/>
      </c>
      <c r="BU41" s="11" t="str">
        <f>IF($BO41=1,BL41,"")</f>
        <v/>
      </c>
      <c r="BV41" s="11" t="str">
        <f>IF($BO41=1,BM41,"")</f>
        <v/>
      </c>
      <c r="BW41" s="11" t="str">
        <f>IF(ISERROR(SMALL($BP$40:$BP$41,ROW()-39)),"",SMALL($BP$40:$BP$41,ROW()-39))</f>
        <v/>
      </c>
      <c r="BX41" s="27" t="str">
        <f>BW41</f>
        <v/>
      </c>
      <c r="BY41" s="11" t="str">
        <f>IF(IF(BX41="","",VLOOKUP(BX41,$BP$18:$BS$37,4,0))=0,"",IF(BX41="","",VLOOKUP(BX41,$BP$18:$BS$37,4,0)))</f>
        <v/>
      </c>
      <c r="BZ41" s="11">
        <f>IF(IFERROR(VLOOKUP(BY41,BY$38:BY41,1,0),"")="",0,1)</f>
        <v>0</v>
      </c>
      <c r="CA41" s="11">
        <f>IF(IFERROR(VLOOKUP(BY41,BY$16:BY40,1,0),"")="",0,1)</f>
        <v>0</v>
      </c>
      <c r="CB41" s="11">
        <f>IF(BZ41+CA41&gt;0,1,0)</f>
        <v>0</v>
      </c>
      <c r="CD41" s="386"/>
      <c r="CE41" s="386"/>
      <c r="CF41" s="386"/>
      <c r="CG41" s="386"/>
    </row>
    <row r="42" spans="1:85" ht="17.100000000000001" customHeight="1" thickTop="1" thickBot="1">
      <c r="A42" s="51"/>
      <c r="B42" s="233"/>
      <c r="C42" s="233"/>
      <c r="D42" s="233"/>
      <c r="E42" s="233"/>
      <c r="F42" s="233"/>
      <c r="G42" s="233"/>
      <c r="H42" s="233"/>
      <c r="I42" s="233"/>
      <c r="J42" s="389"/>
      <c r="K42" s="7"/>
      <c r="L42" s="7"/>
      <c r="M42" s="470" t="s">
        <v>5</v>
      </c>
      <c r="N42" s="471"/>
      <c r="O42" s="471"/>
      <c r="P42" s="471"/>
      <c r="Q42" s="472"/>
      <c r="R42" s="473"/>
      <c r="S42" s="506" t="str">
        <f>IFERROR(UPPER(VLOOKUP(M42,$BH$50:$BM$60,2,0))&amp;" "&amp;UPPER(VLOOKUP(M42,$BH$50:$BM$60,3,0)),"")</f>
        <v/>
      </c>
      <c r="T42" s="507"/>
      <c r="U42" s="507"/>
      <c r="V42" s="507"/>
      <c r="W42" s="507"/>
      <c r="X42" s="507"/>
      <c r="Y42" s="507"/>
      <c r="Z42" s="507"/>
      <c r="AA42" s="507"/>
      <c r="AB42" s="507"/>
      <c r="AC42" s="507"/>
      <c r="AD42" s="507"/>
      <c r="AE42" s="507"/>
      <c r="AF42" s="507"/>
      <c r="AG42" s="507"/>
      <c r="AH42" s="507"/>
      <c r="AI42" s="507"/>
      <c r="AJ42" s="507"/>
      <c r="AK42" s="507"/>
      <c r="AL42" s="507"/>
      <c r="AM42" s="468" t="str">
        <f>VLOOKUP($S42,$BQ$50:$BV$57,4,0)&amp;" "&amp;VLOOKUP($S42,$BQ$50:$BV$57,5,0)</f>
        <v xml:space="preserve"> </v>
      </c>
      <c r="AN42" s="469"/>
      <c r="AO42" s="469"/>
      <c r="AP42" s="469"/>
      <c r="AQ42" s="469"/>
      <c r="AR42" s="469"/>
      <c r="AS42" s="469"/>
      <c r="AT42" s="469"/>
      <c r="AU42" s="498" t="str">
        <f>IF($S42="","",UPPER(VLOOKUP($S42,$BQ$50:$BV$60,6,0)))</f>
        <v/>
      </c>
      <c r="AV42" s="499"/>
      <c r="AW42" s="499"/>
      <c r="AX42" s="499"/>
      <c r="AY42" s="499"/>
      <c r="AZ42" s="499"/>
      <c r="BA42" s="499"/>
      <c r="BB42" s="500"/>
      <c r="BC42" s="7"/>
      <c r="BD42" s="28"/>
      <c r="BE42" s="388"/>
      <c r="BF42" s="55">
        <f t="shared" ref="BF42:BF69" si="26">BF41+1</f>
        <v>1034</v>
      </c>
      <c r="BG42" s="59" t="str">
        <f>IFERROR(VLOOKUP(BF42,#REF!,2,0),"")</f>
        <v/>
      </c>
      <c r="BH42"/>
      <c r="BI42" s="32"/>
      <c r="BJ42" s="32"/>
      <c r="BK42" s="32"/>
      <c r="BL42" s="32"/>
      <c r="BN42" s="31"/>
      <c r="BO42" s="11"/>
      <c r="BP42" s="11"/>
      <c r="BQ42" s="11"/>
      <c r="BR42" s="11"/>
      <c r="BS42" s="11"/>
      <c r="BT42" s="11"/>
      <c r="BU42" s="11"/>
      <c r="BV42" s="11"/>
      <c r="BW42" s="11"/>
      <c r="BX42" s="27"/>
      <c r="BY42" s="11"/>
      <c r="BZ42" s="11"/>
      <c r="CA42" s="11"/>
      <c r="CB42" s="11"/>
      <c r="CD42" s="386"/>
      <c r="CE42" s="386"/>
      <c r="CF42" s="386"/>
      <c r="CG42" s="386"/>
    </row>
    <row r="43" spans="1:85" ht="17.100000000000001" customHeight="1" thickBot="1">
      <c r="A43" s="51"/>
      <c r="B43" s="263" t="s">
        <v>34</v>
      </c>
      <c r="C43" s="261"/>
      <c r="D43" s="261"/>
      <c r="E43" s="261"/>
      <c r="F43" s="261"/>
      <c r="G43" s="261"/>
      <c r="H43" s="261"/>
      <c r="I43" s="262"/>
      <c r="J43" s="389"/>
      <c r="K43" s="7"/>
      <c r="L43" s="1"/>
      <c r="M43" s="474" t="s">
        <v>27</v>
      </c>
      <c r="N43" s="475"/>
      <c r="O43" s="475"/>
      <c r="P43" s="475"/>
      <c r="Q43" s="475"/>
      <c r="R43" s="476"/>
      <c r="S43" s="504" t="str">
        <f>IFERROR(UPPER(VLOOKUP(M43,$BH$50:$BM$60,2,0))&amp;" "&amp;UPPER(VLOOKUP(M43,$BH$50:$BM$60,3,0)),"")</f>
        <v/>
      </c>
      <c r="T43" s="505"/>
      <c r="U43" s="505"/>
      <c r="V43" s="505"/>
      <c r="W43" s="505"/>
      <c r="X43" s="505"/>
      <c r="Y43" s="505"/>
      <c r="Z43" s="505"/>
      <c r="AA43" s="505"/>
      <c r="AB43" s="505"/>
      <c r="AC43" s="505"/>
      <c r="AD43" s="505"/>
      <c r="AE43" s="505"/>
      <c r="AF43" s="505"/>
      <c r="AG43" s="505"/>
      <c r="AH43" s="505"/>
      <c r="AI43" s="505"/>
      <c r="AJ43" s="505"/>
      <c r="AK43" s="505"/>
      <c r="AL43" s="505"/>
      <c r="AM43" s="468" t="str">
        <f>VLOOKUP($S43,$BQ$50:$BV$57,4,0)&amp;" "&amp;VLOOKUP($S43,$BQ$50:$BV$57,5,0)</f>
        <v xml:space="preserve"> </v>
      </c>
      <c r="AN43" s="469"/>
      <c r="AO43" s="469"/>
      <c r="AP43" s="469"/>
      <c r="AQ43" s="469"/>
      <c r="AR43" s="469"/>
      <c r="AS43" s="469"/>
      <c r="AT43" s="469"/>
      <c r="AU43" s="479" t="str">
        <f>IF($S43="","",UPPER(VLOOKUP($S43,$BQ$50:$BV$60,6,0)))</f>
        <v/>
      </c>
      <c r="AV43" s="480"/>
      <c r="AW43" s="480"/>
      <c r="AX43" s="480"/>
      <c r="AY43" s="480"/>
      <c r="AZ43" s="480"/>
      <c r="BA43" s="480"/>
      <c r="BB43" s="481"/>
      <c r="BC43" s="28"/>
      <c r="BD43" s="28"/>
      <c r="BE43" s="388"/>
      <c r="BF43" s="55">
        <f t="shared" si="26"/>
        <v>1035</v>
      </c>
      <c r="BG43" s="59" t="str">
        <f>IFERROR(VLOOKUP(BF43,#REF!,2,0),"")</f>
        <v/>
      </c>
      <c r="BH43"/>
      <c r="BI43" s="32"/>
      <c r="BJ43" s="32"/>
      <c r="BK43" s="32"/>
      <c r="BL43" s="32"/>
      <c r="BN43" s="31"/>
      <c r="BO43" s="11"/>
      <c r="BP43" s="11"/>
      <c r="BQ43" s="11"/>
      <c r="BR43" s="11"/>
      <c r="BS43" s="11"/>
      <c r="BT43" s="11"/>
      <c r="BU43" s="11"/>
      <c r="BV43" s="11"/>
      <c r="BW43" s="11"/>
      <c r="BX43" s="27"/>
      <c r="BY43" s="11"/>
      <c r="BZ43" s="11"/>
      <c r="CA43" s="11"/>
      <c r="CB43" s="11"/>
      <c r="CD43" s="386"/>
      <c r="CE43" s="386"/>
      <c r="CF43" s="386"/>
      <c r="CG43" s="386"/>
    </row>
    <row r="44" spans="1:85" ht="17.100000000000001" customHeight="1" thickBot="1">
      <c r="A44" s="51"/>
      <c r="B44" s="61"/>
      <c r="C44" s="463" t="s">
        <v>33</v>
      </c>
      <c r="D44" s="464"/>
      <c r="E44" s="255" t="s">
        <v>32</v>
      </c>
      <c r="F44" s="255" t="s">
        <v>4</v>
      </c>
      <c r="G44" s="483" t="s">
        <v>26</v>
      </c>
      <c r="H44" s="483"/>
      <c r="I44" s="100" t="s">
        <v>119</v>
      </c>
      <c r="J44" s="389"/>
      <c r="K44" s="7"/>
      <c r="L44" s="1"/>
      <c r="M44" s="474" t="s">
        <v>28</v>
      </c>
      <c r="N44" s="475"/>
      <c r="O44" s="475"/>
      <c r="P44" s="475"/>
      <c r="Q44" s="475"/>
      <c r="R44" s="476"/>
      <c r="S44" s="504" t="str">
        <f>IFERROR(UPPER(VLOOKUP(M44,$BH$50:$BM$60,2,0))&amp;" "&amp;UPPER(VLOOKUP(M44,$BH$50:$BM$60,3,0)),"")</f>
        <v/>
      </c>
      <c r="T44" s="505"/>
      <c r="U44" s="505"/>
      <c r="V44" s="505"/>
      <c r="W44" s="505"/>
      <c r="X44" s="505"/>
      <c r="Y44" s="505"/>
      <c r="Z44" s="505"/>
      <c r="AA44" s="505"/>
      <c r="AB44" s="505"/>
      <c r="AC44" s="505"/>
      <c r="AD44" s="505"/>
      <c r="AE44" s="505"/>
      <c r="AF44" s="505"/>
      <c r="AG44" s="505"/>
      <c r="AH44" s="505"/>
      <c r="AI44" s="505"/>
      <c r="AJ44" s="505"/>
      <c r="AK44" s="505"/>
      <c r="AL44" s="505"/>
      <c r="AM44" s="468" t="str">
        <f>VLOOKUP($S44,$BQ$50:$BV$57,4,0)&amp;" "&amp;VLOOKUP($S44,$BQ$50:$BV$57,5,0)</f>
        <v xml:space="preserve"> </v>
      </c>
      <c r="AN44" s="469"/>
      <c r="AO44" s="469"/>
      <c r="AP44" s="469"/>
      <c r="AQ44" s="469"/>
      <c r="AR44" s="469"/>
      <c r="AS44" s="469"/>
      <c r="AT44" s="469"/>
      <c r="AU44" s="479" t="str">
        <f>IF($S44="","",UPPER(VLOOKUP($S44,$BQ$50:$BV$60,6,0)))</f>
        <v/>
      </c>
      <c r="AV44" s="480"/>
      <c r="AW44" s="480"/>
      <c r="AX44" s="480"/>
      <c r="AY44" s="480"/>
      <c r="AZ44" s="480"/>
      <c r="BA44" s="480"/>
      <c r="BB44" s="481"/>
      <c r="BC44" s="28"/>
      <c r="BD44" s="28"/>
      <c r="BE44" s="388"/>
      <c r="BF44" s="55">
        <f t="shared" si="26"/>
        <v>1036</v>
      </c>
      <c r="BG44" s="59" t="str">
        <f>IFERROR(VLOOKUP(BF44,#REF!,2,0),"")</f>
        <v/>
      </c>
      <c r="CD44" s="386"/>
      <c r="CE44" s="386"/>
      <c r="CF44" s="386"/>
      <c r="CG44" s="386"/>
    </row>
    <row r="45" spans="1:85" ht="17.100000000000001" customHeight="1">
      <c r="A45" s="51"/>
      <c r="B45" s="101"/>
      <c r="C45" s="453"/>
      <c r="D45" s="454"/>
      <c r="E45" s="208"/>
      <c r="F45" s="208"/>
      <c r="G45" s="209"/>
      <c r="H45" s="305"/>
      <c r="I45" s="317"/>
      <c r="J45" s="389"/>
      <c r="K45" s="7"/>
      <c r="L45" s="1"/>
      <c r="M45" s="474" t="s">
        <v>6</v>
      </c>
      <c r="N45" s="475"/>
      <c r="O45" s="475"/>
      <c r="P45" s="475"/>
      <c r="Q45" s="475"/>
      <c r="R45" s="476"/>
      <c r="S45" s="504" t="str">
        <f>IFERROR(UPPER(VLOOKUP(M45,$BH$50:$BM$60,2,0))&amp;" "&amp;UPPER(VLOOKUP(M45,$BH$50:$BM$60,3,0)),"")</f>
        <v/>
      </c>
      <c r="T45" s="505"/>
      <c r="U45" s="505"/>
      <c r="V45" s="505"/>
      <c r="W45" s="505"/>
      <c r="X45" s="505"/>
      <c r="Y45" s="505"/>
      <c r="Z45" s="505"/>
      <c r="AA45" s="505"/>
      <c r="AB45" s="505"/>
      <c r="AC45" s="505"/>
      <c r="AD45" s="505"/>
      <c r="AE45" s="505"/>
      <c r="AF45" s="505"/>
      <c r="AG45" s="505"/>
      <c r="AH45" s="505"/>
      <c r="AI45" s="505"/>
      <c r="AJ45" s="505"/>
      <c r="AK45" s="505"/>
      <c r="AL45" s="505"/>
      <c r="AM45" s="468" t="str">
        <f>VLOOKUP($S45,$BQ$50:$BV$60,4,0)&amp;" "&amp;VLOOKUP($S45,$BQ$50:$BV$60,5,0)</f>
        <v xml:space="preserve"> </v>
      </c>
      <c r="AN45" s="469"/>
      <c r="AO45" s="469"/>
      <c r="AP45" s="469"/>
      <c r="AQ45" s="469"/>
      <c r="AR45" s="469"/>
      <c r="AS45" s="469"/>
      <c r="AT45" s="469"/>
      <c r="AU45" s="479" t="str">
        <f>IF($S45="","",UPPER(VLOOKUP($S45,$BQ$50:$BV$60,6,0)))</f>
        <v/>
      </c>
      <c r="AV45" s="480"/>
      <c r="AW45" s="480"/>
      <c r="AX45" s="480"/>
      <c r="AY45" s="480"/>
      <c r="AZ45" s="480"/>
      <c r="BA45" s="480"/>
      <c r="BB45" s="481"/>
      <c r="BC45" s="28"/>
      <c r="BD45" s="28"/>
      <c r="BE45" s="388"/>
      <c r="BF45" s="55">
        <f t="shared" si="26"/>
        <v>1037</v>
      </c>
      <c r="BG45" s="59" t="str">
        <f>IFERROR(VLOOKUP(BF45,#REF!,2,0),"")</f>
        <v/>
      </c>
      <c r="CD45" s="386"/>
      <c r="CE45" s="386"/>
      <c r="CF45" s="386"/>
      <c r="CG45" s="386"/>
    </row>
    <row r="46" spans="1:85" ht="17.100000000000001" customHeight="1" thickBot="1">
      <c r="A46" s="51"/>
      <c r="B46" s="101"/>
      <c r="C46" s="539"/>
      <c r="D46" s="540"/>
      <c r="E46" s="208"/>
      <c r="F46" s="208"/>
      <c r="G46" s="209"/>
      <c r="H46" s="305"/>
      <c r="I46" s="317"/>
      <c r="J46" s="389"/>
      <c r="K46" s="7"/>
      <c r="L46" s="1"/>
      <c r="M46" s="484"/>
      <c r="N46" s="485"/>
      <c r="O46" s="485"/>
      <c r="P46" s="485"/>
      <c r="Q46" s="485"/>
      <c r="R46" s="486"/>
      <c r="S46" s="543" t="str">
        <f>IFERROR(UPPER(VLOOKUP(M46,$BH$50:$BM$60,2,0))&amp;" "&amp;UPPER(VLOOKUP(M46,$BH$50:$BM$60,3,0)),"")</f>
        <v/>
      </c>
      <c r="T46" s="544"/>
      <c r="U46" s="544"/>
      <c r="V46" s="544"/>
      <c r="W46" s="544"/>
      <c r="X46" s="544"/>
      <c r="Y46" s="544"/>
      <c r="Z46" s="544"/>
      <c r="AA46" s="544"/>
      <c r="AB46" s="544"/>
      <c r="AC46" s="544"/>
      <c r="AD46" s="544"/>
      <c r="AE46" s="544"/>
      <c r="AF46" s="544"/>
      <c r="AG46" s="544"/>
      <c r="AH46" s="544"/>
      <c r="AI46" s="544"/>
      <c r="AJ46" s="544"/>
      <c r="AK46" s="544"/>
      <c r="AL46" s="544"/>
      <c r="AM46" s="487" t="str">
        <f>VLOOKUP($S46,$BQ$50:$BV$57,4,0)&amp;" "&amp;VLOOKUP($S46,$BQ$50:$BV$57,5,0)</f>
        <v xml:space="preserve"> </v>
      </c>
      <c r="AN46" s="488"/>
      <c r="AO46" s="488"/>
      <c r="AP46" s="488"/>
      <c r="AQ46" s="488"/>
      <c r="AR46" s="488"/>
      <c r="AS46" s="488"/>
      <c r="AT46" s="488"/>
      <c r="AU46" s="529" t="str">
        <f>IF($S46="","",UPPER(VLOOKUP($S46,$BQ$50:$BV$60,6,0)))</f>
        <v/>
      </c>
      <c r="AV46" s="530"/>
      <c r="AW46" s="530"/>
      <c r="AX46" s="530"/>
      <c r="AY46" s="530"/>
      <c r="AZ46" s="530"/>
      <c r="BA46" s="530"/>
      <c r="BB46" s="531"/>
      <c r="BC46" s="28"/>
      <c r="BD46" s="28"/>
      <c r="BE46" s="388"/>
      <c r="BF46" s="55">
        <f t="shared" si="26"/>
        <v>1038</v>
      </c>
      <c r="BG46" s="59" t="str">
        <f>IFERROR(VLOOKUP(BF46,#REF!,2,0),"")</f>
        <v/>
      </c>
      <c r="CD46" s="386"/>
      <c r="CE46" s="386"/>
      <c r="CF46" s="386"/>
      <c r="CG46" s="386"/>
    </row>
    <row r="47" spans="1:85" ht="17.100000000000001" customHeight="1" thickBot="1">
      <c r="A47" s="51"/>
      <c r="B47" s="101"/>
      <c r="C47" s="539"/>
      <c r="D47" s="540"/>
      <c r="E47" s="267"/>
      <c r="F47" s="267"/>
      <c r="G47" s="209"/>
      <c r="H47" s="305"/>
      <c r="I47" s="317"/>
      <c r="J47" s="389"/>
      <c r="K47" s="7"/>
      <c r="L47" s="1"/>
      <c r="M47" s="536" t="s">
        <v>7</v>
      </c>
      <c r="N47" s="537"/>
      <c r="O47" s="537"/>
      <c r="P47" s="537"/>
      <c r="Q47" s="537"/>
      <c r="R47" s="537"/>
      <c r="S47" s="482" t="str">
        <f>IFERROR(UPPER(VLOOKUP($M47,$BH64:$BS67,10,0)),"")</f>
        <v/>
      </c>
      <c r="T47" s="482"/>
      <c r="U47" s="482"/>
      <c r="V47" s="482"/>
      <c r="W47" s="482"/>
      <c r="X47" s="482"/>
      <c r="Y47" s="482"/>
      <c r="Z47" s="482"/>
      <c r="AA47" s="482"/>
      <c r="AB47" s="482"/>
      <c r="AC47" s="482"/>
      <c r="AD47" s="482"/>
      <c r="AE47" s="482"/>
      <c r="AF47" s="482"/>
      <c r="AG47" s="482"/>
      <c r="AH47" s="213"/>
      <c r="AI47" s="212"/>
      <c r="AJ47" s="213"/>
      <c r="AK47" s="213"/>
      <c r="AL47" s="214" t="s">
        <v>44</v>
      </c>
      <c r="AM47" s="547" t="str">
        <f>IFERROR(UPPER(VLOOKUP(M47,$BH$64:$BM$67,5,0)),"")</f>
        <v/>
      </c>
      <c r="AN47" s="547"/>
      <c r="AO47" s="547"/>
      <c r="AP47" s="547"/>
      <c r="AQ47" s="547"/>
      <c r="AR47" s="547"/>
      <c r="AS47" s="547"/>
      <c r="AT47" s="547"/>
      <c r="AU47" s="213"/>
      <c r="AV47" s="240" t="s">
        <v>14</v>
      </c>
      <c r="AW47" s="545" t="str">
        <f>IFERROR(VLOOKUP(M47,BH64:BS67,6,0),"")</f>
        <v/>
      </c>
      <c r="AX47" s="545"/>
      <c r="AY47" s="545"/>
      <c r="AZ47" s="545"/>
      <c r="BA47" s="545"/>
      <c r="BB47" s="546"/>
      <c r="BC47" s="28"/>
      <c r="BD47" s="28"/>
      <c r="BE47" s="388"/>
      <c r="BF47" s="55">
        <f t="shared" si="26"/>
        <v>1039</v>
      </c>
      <c r="BG47" s="59" t="str">
        <f>IFERROR(VLOOKUP(BF47,#REF!,2,0),"")</f>
        <v/>
      </c>
      <c r="CD47" s="386"/>
      <c r="CE47" s="386"/>
      <c r="CF47" s="386"/>
      <c r="CG47" s="386"/>
    </row>
    <row r="48" spans="1:85" ht="17.100000000000001" customHeight="1">
      <c r="A48" s="51"/>
      <c r="B48" s="101"/>
      <c r="C48" s="539"/>
      <c r="D48" s="540"/>
      <c r="E48" s="208"/>
      <c r="F48" s="208"/>
      <c r="G48" s="209"/>
      <c r="H48" s="305"/>
      <c r="I48" s="317"/>
      <c r="J48" s="389"/>
      <c r="K48" s="7"/>
      <c r="L48" s="1"/>
      <c r="M48" s="44"/>
      <c r="N48" s="45" t="s">
        <v>0</v>
      </c>
      <c r="O48" s="44"/>
      <c r="P48" s="46"/>
      <c r="Q48" s="47"/>
      <c r="R48" s="46"/>
      <c r="S48" s="48"/>
      <c r="T48" s="44"/>
      <c r="U48" s="46"/>
      <c r="V48" s="44"/>
      <c r="W48" s="44"/>
      <c r="X48" s="44"/>
      <c r="Y48" s="44"/>
      <c r="Z48" s="49"/>
      <c r="AA48" s="42"/>
      <c r="AB48" s="42"/>
      <c r="AC48" s="42"/>
      <c r="AD48" s="42"/>
      <c r="AE48" s="42"/>
      <c r="AF48" s="48" t="s">
        <v>9</v>
      </c>
      <c r="AG48" s="42"/>
      <c r="AH48" s="42"/>
      <c r="AI48" s="42"/>
      <c r="AJ48" s="42"/>
      <c r="AK48" s="42"/>
      <c r="AL48" s="42"/>
      <c r="AM48" s="42"/>
      <c r="AN48" s="42"/>
      <c r="AO48" s="42"/>
      <c r="AP48" s="42"/>
      <c r="AQ48" s="42"/>
      <c r="AR48" s="50" t="str">
        <f>"Firma "&amp;M47</f>
        <v>Firma Addetto BLSD</v>
      </c>
      <c r="AS48" s="42"/>
      <c r="AT48" s="42"/>
      <c r="AU48" s="42"/>
      <c r="AV48" s="42"/>
      <c r="AW48" s="42"/>
      <c r="AX48" s="42"/>
      <c r="AY48" s="42"/>
      <c r="AZ48" s="42"/>
      <c r="BA48" s="42"/>
      <c r="BB48" s="42"/>
      <c r="BC48" s="28"/>
      <c r="BD48" s="28"/>
      <c r="BE48" s="388"/>
      <c r="BF48" s="55">
        <f t="shared" si="26"/>
        <v>1040</v>
      </c>
      <c r="BG48" s="59" t="str">
        <f>IFERROR(VLOOKUP(BF48,#REF!,2,0),"")</f>
        <v/>
      </c>
      <c r="CD48" s="386"/>
      <c r="CE48" s="386"/>
      <c r="CF48" s="386"/>
      <c r="CG48" s="386"/>
    </row>
    <row r="49" spans="1:85" ht="17.100000000000001" customHeight="1">
      <c r="A49" s="51"/>
      <c r="B49" s="101"/>
      <c r="C49" s="539"/>
      <c r="D49" s="540"/>
      <c r="E49" s="208"/>
      <c r="F49" s="208"/>
      <c r="G49" s="209"/>
      <c r="H49" s="305"/>
      <c r="I49" s="317"/>
      <c r="J49" s="389"/>
      <c r="K49" s="7"/>
      <c r="L49" s="1"/>
      <c r="M49" s="538"/>
      <c r="N49" s="538"/>
      <c r="O49" s="538"/>
      <c r="P49" s="538"/>
      <c r="Q49" s="538"/>
      <c r="R49" s="538"/>
      <c r="S49" s="538"/>
      <c r="T49" s="538"/>
      <c r="U49" s="12"/>
      <c r="V49" s="12"/>
      <c r="W49" s="12"/>
      <c r="X49" s="12"/>
      <c r="Y49" s="12"/>
      <c r="Z49" s="27"/>
      <c r="AA49" s="28"/>
      <c r="AB49" s="28"/>
      <c r="AC49" s="28"/>
      <c r="AD49" s="28"/>
      <c r="AE49" s="28"/>
      <c r="AF49" s="4"/>
      <c r="AG49" s="4"/>
      <c r="AH49" s="4"/>
      <c r="AI49" s="4"/>
      <c r="AJ49" s="4"/>
      <c r="AK49" s="4"/>
      <c r="AL49" s="4"/>
      <c r="AM49" s="4"/>
      <c r="AN49" s="4"/>
      <c r="AO49" s="4"/>
      <c r="AP49" s="4"/>
      <c r="AQ49" s="28"/>
      <c r="AR49" s="28"/>
      <c r="AS49" s="28"/>
      <c r="AT49" s="4"/>
      <c r="AU49" s="4"/>
      <c r="AV49" s="4"/>
      <c r="AW49" s="4"/>
      <c r="AX49" s="13"/>
      <c r="AY49" s="4"/>
      <c r="AZ49" s="4"/>
      <c r="BA49" s="4"/>
      <c r="BB49" s="4"/>
      <c r="BC49" s="28"/>
      <c r="BD49" s="28"/>
      <c r="BE49" s="388"/>
      <c r="BF49" s="55">
        <f t="shared" si="26"/>
        <v>1041</v>
      </c>
      <c r="BG49" s="59" t="str">
        <f>IFERROR(VLOOKUP(BF49,#REF!,2,0),"")</f>
        <v/>
      </c>
      <c r="CD49" s="386"/>
      <c r="CE49" s="386"/>
      <c r="CF49" s="386"/>
      <c r="CG49" s="386"/>
    </row>
    <row r="50" spans="1:85" ht="17.100000000000001" customHeight="1">
      <c r="A50" s="51"/>
      <c r="B50" s="101"/>
      <c r="C50" s="539"/>
      <c r="D50" s="540"/>
      <c r="E50" s="208"/>
      <c r="F50" s="208"/>
      <c r="G50" s="209"/>
      <c r="H50" s="305"/>
      <c r="I50" s="317"/>
      <c r="J50" s="389"/>
      <c r="K50" s="7"/>
      <c r="L50" s="1"/>
      <c r="M50" s="12"/>
      <c r="N50" s="12"/>
      <c r="O50" s="12"/>
      <c r="P50" s="12"/>
      <c r="Q50" s="12"/>
      <c r="R50" s="12"/>
      <c r="S50" s="12"/>
      <c r="T50" s="12"/>
      <c r="U50" s="12"/>
      <c r="V50" s="12"/>
      <c r="W50" s="12"/>
      <c r="X50" s="12"/>
      <c r="Y50" s="12"/>
      <c r="Z50" s="12"/>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12"/>
      <c r="BB50" s="12"/>
      <c r="BC50" s="28"/>
      <c r="BD50" s="28"/>
      <c r="BE50" s="388"/>
      <c r="BF50" s="55">
        <f t="shared" si="26"/>
        <v>1042</v>
      </c>
      <c r="BG50" s="59" t="str">
        <f>IFERROR(VLOOKUP(BF50,#REF!,2,0),"")</f>
        <v/>
      </c>
      <c r="BH50" t="str">
        <f t="shared" ref="BH50:BH56" si="27">IF(BO50=1,C45,"")</f>
        <v/>
      </c>
      <c r="BI50" s="32" t="str">
        <f t="shared" ref="BI50:BI56" si="28">IF(E45="","",E45)</f>
        <v/>
      </c>
      <c r="BJ50" s="32" t="str">
        <f t="shared" ref="BJ50:BM56" si="29">IF(F45="","",F45)</f>
        <v/>
      </c>
      <c r="BK50" s="32" t="str">
        <f t="shared" si="29"/>
        <v/>
      </c>
      <c r="BL50" s="32" t="str">
        <f t="shared" si="29"/>
        <v/>
      </c>
      <c r="BM50" s="32" t="str">
        <f t="shared" si="29"/>
        <v/>
      </c>
      <c r="BN50" s="31" t="b">
        <v>0</v>
      </c>
      <c r="BO50" s="5">
        <f t="shared" ref="BO50:BO60" si="30">IF(BN50=FALSE,0,1)</f>
        <v>0</v>
      </c>
      <c r="BP50" s="11"/>
      <c r="BQ50" s="11" t="str">
        <f t="shared" ref="BQ50:BQ60" si="31">IF($BO50=1,BI50&amp;" "&amp;BJ50,"")</f>
        <v/>
      </c>
      <c r="BR50" s="11" t="str">
        <f t="shared" ref="BR50:BR60" si="32">IF($BO50=1,BJ50,"")</f>
        <v/>
      </c>
      <c r="BS50" s="11">
        <f t="shared" ref="BS50:BS60" si="33">D40</f>
        <v>0</v>
      </c>
      <c r="BT50" s="11" t="str">
        <f t="shared" ref="BT50:BT60" si="34">IF($BO50=1,LEFT(BK50,1),"")</f>
        <v/>
      </c>
      <c r="BU50" s="11" t="str">
        <f t="shared" ref="BU50:BU60" si="35">IF($BO50=1,BL50,"")</f>
        <v/>
      </c>
      <c r="BV50" s="11" t="str">
        <f t="shared" ref="BV50:BV60" si="36">IF($BO50=1,BM50,"")</f>
        <v/>
      </c>
      <c r="BW50" s="11" t="str">
        <f t="shared" ref="BW50:BW60" si="37">IF(ISERROR(SMALL($BP$18:$BP$37,ROW()-17)),"",SMALL($BP$18:$BP$37,ROW()-17))</f>
        <v/>
      </c>
      <c r="BX50" s="27" t="str">
        <f t="shared" ref="BX50:BX60" si="38">BW50</f>
        <v/>
      </c>
      <c r="BY50" s="11" t="str">
        <f t="shared" ref="BY50:BY60" si="39">IF(IF(BX50="","",VLOOKUP(BX50,$BP$18:$BS$37,4,0))=0,"",IF(BX50="","",VLOOKUP(BX50,$BP$18:$BS$37,4,0)))</f>
        <v/>
      </c>
      <c r="BZ50" s="11">
        <f>IF(IFERROR(VLOOKUP(BY50,BY$38:BY51,1,0),"")="",0,1)</f>
        <v>0</v>
      </c>
      <c r="CA50" s="11">
        <f>IF(IFERROR(VLOOKUP(BY50,BY$16:BY43,1,0),"")="",0,1)</f>
        <v>0</v>
      </c>
      <c r="CB50" s="11">
        <f t="shared" ref="CB50:CB60" si="40">IF(BZ50+CA50&gt;0,1,0)</f>
        <v>0</v>
      </c>
      <c r="CD50" s="386"/>
      <c r="CE50" s="386"/>
      <c r="CF50" s="386"/>
      <c r="CG50" s="386"/>
    </row>
    <row r="51" spans="1:85" ht="17.100000000000001" customHeight="1">
      <c r="A51" s="51"/>
      <c r="B51" s="101"/>
      <c r="C51" s="539"/>
      <c r="D51" s="540"/>
      <c r="E51" s="208"/>
      <c r="F51" s="208"/>
      <c r="G51" s="209"/>
      <c r="H51" s="305"/>
      <c r="I51" s="317"/>
      <c r="J51" s="389"/>
      <c r="K51" s="7"/>
      <c r="L51" s="1"/>
      <c r="M51" s="1"/>
      <c r="N51" s="1"/>
      <c r="O51" s="1"/>
      <c r="P51" s="1"/>
      <c r="Q51" s="1"/>
      <c r="R51" s="1"/>
      <c r="S51" s="1"/>
      <c r="T51" s="256"/>
      <c r="U51" s="1"/>
      <c r="V51" s="1"/>
      <c r="W51" s="1"/>
      <c r="X51" s="1"/>
      <c r="Y51" s="1"/>
      <c r="Z51" s="27"/>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388"/>
      <c r="BF51" s="55">
        <f t="shared" si="26"/>
        <v>1043</v>
      </c>
      <c r="BG51" s="59" t="str">
        <f>IFERROR(VLOOKUP(BF51,#REF!,2,0),"")</f>
        <v/>
      </c>
      <c r="BH51" t="str">
        <f t="shared" si="27"/>
        <v/>
      </c>
      <c r="BI51" s="32" t="str">
        <f t="shared" si="28"/>
        <v/>
      </c>
      <c r="BJ51" s="32" t="str">
        <f t="shared" si="29"/>
        <v/>
      </c>
      <c r="BK51" s="32" t="str">
        <f t="shared" si="29"/>
        <v/>
      </c>
      <c r="BL51" s="32" t="str">
        <f t="shared" si="29"/>
        <v/>
      </c>
      <c r="BM51" s="32" t="str">
        <f t="shared" si="29"/>
        <v/>
      </c>
      <c r="BN51" s="31" t="b">
        <v>0</v>
      </c>
      <c r="BO51" s="5">
        <f t="shared" si="30"/>
        <v>0</v>
      </c>
      <c r="BP51" s="11"/>
      <c r="BQ51" s="11" t="str">
        <f t="shared" si="31"/>
        <v/>
      </c>
      <c r="BR51" s="11" t="str">
        <f t="shared" si="32"/>
        <v/>
      </c>
      <c r="BS51" s="11">
        <f t="shared" si="33"/>
        <v>0</v>
      </c>
      <c r="BT51" s="11" t="str">
        <f t="shared" si="34"/>
        <v/>
      </c>
      <c r="BU51" s="11" t="str">
        <f t="shared" si="35"/>
        <v/>
      </c>
      <c r="BV51" s="11" t="str">
        <f t="shared" si="36"/>
        <v/>
      </c>
      <c r="BW51" s="11" t="str">
        <f t="shared" si="37"/>
        <v/>
      </c>
      <c r="BX51" s="27" t="str">
        <f t="shared" si="38"/>
        <v/>
      </c>
      <c r="BY51" s="11" t="str">
        <f t="shared" si="39"/>
        <v/>
      </c>
      <c r="BZ51" s="11">
        <f>IF(IFERROR(VLOOKUP(BY51,BY$38:BY52,1,0),"")="",0,1)</f>
        <v>0</v>
      </c>
      <c r="CA51" s="11">
        <f>IF(IFERROR(VLOOKUP(BY51,BY$16:BY50,1,0),"")="",0,1)</f>
        <v>0</v>
      </c>
      <c r="CB51" s="11">
        <f t="shared" si="40"/>
        <v>0</v>
      </c>
      <c r="CD51" s="386"/>
      <c r="CE51" s="386"/>
      <c r="CF51" s="386"/>
      <c r="CG51" s="386"/>
    </row>
    <row r="52" spans="1:85" ht="17.100000000000001" customHeight="1" thickBot="1">
      <c r="A52" s="389"/>
      <c r="B52" s="389"/>
      <c r="C52" s="389"/>
      <c r="D52" s="258"/>
      <c r="E52" s="258"/>
      <c r="F52" s="258"/>
      <c r="G52" s="258"/>
      <c r="H52" s="258"/>
      <c r="I52" s="258"/>
      <c r="J52" s="389"/>
      <c r="K52" s="532"/>
      <c r="L52" s="532"/>
      <c r="M52" s="532"/>
      <c r="N52" s="532"/>
      <c r="O52" s="532"/>
      <c r="P52" s="532"/>
      <c r="Q52" s="532"/>
      <c r="R52" s="532"/>
      <c r="S52" s="532"/>
      <c r="T52" s="532"/>
      <c r="U52" s="532"/>
      <c r="V52" s="532"/>
      <c r="W52" s="532"/>
      <c r="X52" s="532"/>
      <c r="Y52" s="532"/>
      <c r="Z52" s="532"/>
      <c r="AA52" s="532"/>
      <c r="AB52" s="532"/>
      <c r="AC52" s="532"/>
      <c r="AD52" s="532"/>
      <c r="AE52" s="532"/>
      <c r="AF52" s="532"/>
      <c r="AG52" s="532"/>
      <c r="AH52" s="532"/>
      <c r="AI52" s="532"/>
      <c r="AJ52" s="532"/>
      <c r="AK52" s="532"/>
      <c r="AL52" s="532"/>
      <c r="AM52" s="532"/>
      <c r="AN52" s="532"/>
      <c r="AO52" s="532"/>
      <c r="AP52" s="532"/>
      <c r="AQ52" s="532"/>
      <c r="AR52" s="532"/>
      <c r="AS52" s="532"/>
      <c r="AT52" s="532"/>
      <c r="AU52" s="532"/>
      <c r="AV52" s="532"/>
      <c r="AW52" s="532"/>
      <c r="AX52" s="532"/>
      <c r="AY52" s="532"/>
      <c r="AZ52" s="532"/>
      <c r="BA52" s="532"/>
      <c r="BB52" s="532"/>
      <c r="BC52" s="532"/>
      <c r="BD52" s="532"/>
      <c r="BE52" s="388"/>
      <c r="BF52" s="55">
        <f t="shared" si="26"/>
        <v>1044</v>
      </c>
      <c r="BG52" s="59" t="str">
        <f>IFERROR(VLOOKUP(BF52,#REF!,2,0),"")</f>
        <v/>
      </c>
      <c r="BH52" t="str">
        <f t="shared" si="27"/>
        <v/>
      </c>
      <c r="BI52" s="32" t="str">
        <f t="shared" si="28"/>
        <v/>
      </c>
      <c r="BJ52" s="32" t="str">
        <f t="shared" si="29"/>
        <v/>
      </c>
      <c r="BK52" s="32" t="str">
        <f t="shared" si="29"/>
        <v/>
      </c>
      <c r="BL52" s="32" t="str">
        <f t="shared" si="29"/>
        <v/>
      </c>
      <c r="BM52" s="32" t="str">
        <f t="shared" si="29"/>
        <v/>
      </c>
      <c r="BN52" s="31" t="b">
        <v>0</v>
      </c>
      <c r="BO52" s="5">
        <f t="shared" si="30"/>
        <v>0</v>
      </c>
      <c r="BP52" s="11"/>
      <c r="BQ52" s="11" t="str">
        <f t="shared" si="31"/>
        <v/>
      </c>
      <c r="BR52" s="11" t="str">
        <f t="shared" si="32"/>
        <v/>
      </c>
      <c r="BS52" s="11">
        <f t="shared" si="33"/>
        <v>0</v>
      </c>
      <c r="BT52" s="11" t="str">
        <f t="shared" si="34"/>
        <v/>
      </c>
      <c r="BU52" s="11" t="str">
        <f t="shared" si="35"/>
        <v/>
      </c>
      <c r="BV52" s="11" t="str">
        <f t="shared" si="36"/>
        <v/>
      </c>
      <c r="BW52" s="11" t="str">
        <f t="shared" si="37"/>
        <v/>
      </c>
      <c r="BX52" s="27" t="str">
        <f t="shared" si="38"/>
        <v/>
      </c>
      <c r="BY52" s="11" t="str">
        <f t="shared" si="39"/>
        <v/>
      </c>
      <c r="BZ52" s="11">
        <f>IF(IFERROR(VLOOKUP(BY52,BY$38:BY53,1,0),"")="",0,1)</f>
        <v>0</v>
      </c>
      <c r="CA52" s="11">
        <f>IF(IFERROR(VLOOKUP(BY52,BY$16:BY51,1,0),"")="",0,1)</f>
        <v>0</v>
      </c>
      <c r="CB52" s="11">
        <f t="shared" si="40"/>
        <v>0</v>
      </c>
      <c r="CD52" s="386"/>
      <c r="CE52" s="386"/>
      <c r="CF52" s="386"/>
      <c r="CG52" s="386"/>
    </row>
    <row r="53" spans="1:85" ht="17.100000000000001" customHeight="1" thickBot="1">
      <c r="A53" s="389"/>
      <c r="B53" s="389"/>
      <c r="C53" s="389"/>
      <c r="D53" s="260" t="s">
        <v>6</v>
      </c>
      <c r="E53" s="261"/>
      <c r="F53" s="261"/>
      <c r="G53" s="261"/>
      <c r="H53" s="261"/>
      <c r="I53" s="262"/>
      <c r="J53" s="389"/>
      <c r="K53" s="532"/>
      <c r="L53" s="532"/>
      <c r="M53" s="532"/>
      <c r="N53" s="532"/>
      <c r="O53" s="532"/>
      <c r="P53" s="532"/>
      <c r="Q53" s="532"/>
      <c r="R53" s="532"/>
      <c r="S53" s="532"/>
      <c r="T53" s="532"/>
      <c r="U53" s="532"/>
      <c r="V53" s="532"/>
      <c r="W53" s="532"/>
      <c r="X53" s="532"/>
      <c r="Y53" s="532"/>
      <c r="Z53" s="532"/>
      <c r="AA53" s="532"/>
      <c r="AB53" s="532"/>
      <c r="AC53" s="532"/>
      <c r="AD53" s="532"/>
      <c r="AE53" s="532"/>
      <c r="AF53" s="532"/>
      <c r="AG53" s="532"/>
      <c r="AH53" s="532"/>
      <c r="AI53" s="532"/>
      <c r="AJ53" s="532"/>
      <c r="AK53" s="532"/>
      <c r="AL53" s="532"/>
      <c r="AM53" s="532"/>
      <c r="AN53" s="532"/>
      <c r="AO53" s="532"/>
      <c r="AP53" s="532"/>
      <c r="AQ53" s="532"/>
      <c r="AR53" s="532"/>
      <c r="AS53" s="532"/>
      <c r="AT53" s="532"/>
      <c r="AU53" s="532"/>
      <c r="AV53" s="532"/>
      <c r="AW53" s="532"/>
      <c r="AX53" s="532"/>
      <c r="AY53" s="532"/>
      <c r="AZ53" s="532"/>
      <c r="BA53" s="532"/>
      <c r="BB53" s="532"/>
      <c r="BC53" s="532"/>
      <c r="BD53" s="532"/>
      <c r="BE53" s="388"/>
      <c r="BF53" s="55">
        <f t="shared" si="26"/>
        <v>1045</v>
      </c>
      <c r="BG53" s="59" t="str">
        <f>IFERROR(VLOOKUP(BF53,#REF!,2,0),"")</f>
        <v/>
      </c>
      <c r="BH53" t="str">
        <f t="shared" si="27"/>
        <v/>
      </c>
      <c r="BI53" s="32" t="str">
        <f t="shared" si="28"/>
        <v/>
      </c>
      <c r="BJ53" s="32" t="str">
        <f t="shared" si="29"/>
        <v/>
      </c>
      <c r="BK53" s="32" t="str">
        <f t="shared" si="29"/>
        <v/>
      </c>
      <c r="BL53" s="32" t="str">
        <f t="shared" si="29"/>
        <v/>
      </c>
      <c r="BM53" s="32" t="str">
        <f t="shared" si="29"/>
        <v/>
      </c>
      <c r="BN53" s="31" t="b">
        <v>0</v>
      </c>
      <c r="BO53" s="5">
        <f t="shared" si="30"/>
        <v>0</v>
      </c>
      <c r="BP53" s="11"/>
      <c r="BQ53" s="11" t="str">
        <f t="shared" si="31"/>
        <v/>
      </c>
      <c r="BR53" s="11" t="str">
        <f t="shared" si="32"/>
        <v/>
      </c>
      <c r="BS53" s="11">
        <f t="shared" si="33"/>
        <v>0</v>
      </c>
      <c r="BT53" s="11" t="str">
        <f t="shared" si="34"/>
        <v/>
      </c>
      <c r="BU53" s="11" t="str">
        <f t="shared" si="35"/>
        <v/>
      </c>
      <c r="BV53" s="11" t="str">
        <f t="shared" si="36"/>
        <v/>
      </c>
      <c r="BW53" s="11" t="str">
        <f t="shared" si="37"/>
        <v/>
      </c>
      <c r="BX53" s="27" t="str">
        <f t="shared" si="38"/>
        <v/>
      </c>
      <c r="BY53" s="11" t="str">
        <f t="shared" si="39"/>
        <v/>
      </c>
      <c r="BZ53" s="11">
        <f>IF(IFERROR(VLOOKUP(BY53,BY$38:BY54,1,0),"")="",0,1)</f>
        <v>0</v>
      </c>
      <c r="CA53" s="11">
        <f>IF(IFERROR(VLOOKUP(BY53,BY$16:BY52,1,0),"")="",0,1)</f>
        <v>0</v>
      </c>
      <c r="CB53" s="11">
        <f t="shared" si="40"/>
        <v>0</v>
      </c>
      <c r="CD53" s="386"/>
      <c r="CE53" s="386"/>
      <c r="CF53" s="386"/>
      <c r="CG53" s="386"/>
    </row>
    <row r="54" spans="1:85" ht="17.100000000000001" customHeight="1" thickBot="1">
      <c r="A54" s="389"/>
      <c r="B54" s="389"/>
      <c r="C54" s="389"/>
      <c r="D54" s="231"/>
      <c r="E54" s="255" t="s">
        <v>32</v>
      </c>
      <c r="F54" s="255" t="s">
        <v>4</v>
      </c>
      <c r="G54" s="483" t="s">
        <v>26</v>
      </c>
      <c r="H54" s="483"/>
      <c r="I54" s="100" t="s">
        <v>119</v>
      </c>
      <c r="J54" s="389"/>
      <c r="K54" s="532"/>
      <c r="L54" s="532"/>
      <c r="M54" s="532"/>
      <c r="N54" s="532"/>
      <c r="O54" s="532"/>
      <c r="P54" s="532"/>
      <c r="Q54" s="532"/>
      <c r="R54" s="532"/>
      <c r="S54" s="532"/>
      <c r="T54" s="532"/>
      <c r="U54" s="532"/>
      <c r="V54" s="532"/>
      <c r="W54" s="532"/>
      <c r="X54" s="532"/>
      <c r="Y54" s="532"/>
      <c r="Z54" s="532"/>
      <c r="AA54" s="532"/>
      <c r="AB54" s="532"/>
      <c r="AC54" s="532"/>
      <c r="AD54" s="532"/>
      <c r="AE54" s="532"/>
      <c r="AF54" s="532"/>
      <c r="AG54" s="532"/>
      <c r="AH54" s="532"/>
      <c r="AI54" s="532"/>
      <c r="AJ54" s="532"/>
      <c r="AK54" s="532"/>
      <c r="AL54" s="532"/>
      <c r="AM54" s="532"/>
      <c r="AN54" s="532"/>
      <c r="AO54" s="532"/>
      <c r="AP54" s="532"/>
      <c r="AQ54" s="532"/>
      <c r="AR54" s="532"/>
      <c r="AS54" s="532"/>
      <c r="AT54" s="532"/>
      <c r="AU54" s="532"/>
      <c r="AV54" s="532"/>
      <c r="AW54" s="532"/>
      <c r="AX54" s="532"/>
      <c r="AY54" s="532"/>
      <c r="AZ54" s="532"/>
      <c r="BA54" s="532"/>
      <c r="BB54" s="532"/>
      <c r="BC54" s="532"/>
      <c r="BD54" s="532"/>
      <c r="BE54" s="388"/>
      <c r="BF54" s="55">
        <f t="shared" si="26"/>
        <v>1046</v>
      </c>
      <c r="BG54" s="59" t="str">
        <f>IFERROR(VLOOKUP(BF54,#REF!,2,0),"")</f>
        <v/>
      </c>
      <c r="BH54" t="str">
        <f t="shared" si="27"/>
        <v/>
      </c>
      <c r="BI54" s="32" t="str">
        <f t="shared" si="28"/>
        <v/>
      </c>
      <c r="BJ54" s="32" t="str">
        <f t="shared" si="29"/>
        <v/>
      </c>
      <c r="BK54" s="32" t="str">
        <f t="shared" si="29"/>
        <v/>
      </c>
      <c r="BL54" s="32" t="str">
        <f t="shared" si="29"/>
        <v/>
      </c>
      <c r="BM54" s="32" t="str">
        <f t="shared" si="29"/>
        <v/>
      </c>
      <c r="BN54" s="31" t="b">
        <v>0</v>
      </c>
      <c r="BO54" s="5">
        <f t="shared" si="30"/>
        <v>0</v>
      </c>
      <c r="BP54" s="11"/>
      <c r="BQ54" s="11" t="str">
        <f t="shared" si="31"/>
        <v/>
      </c>
      <c r="BR54" s="11" t="str">
        <f t="shared" si="32"/>
        <v/>
      </c>
      <c r="BS54" s="11">
        <f t="shared" si="33"/>
        <v>0</v>
      </c>
      <c r="BT54" s="11" t="str">
        <f t="shared" si="34"/>
        <v/>
      </c>
      <c r="BU54" s="11" t="str">
        <f t="shared" si="35"/>
        <v/>
      </c>
      <c r="BV54" s="11" t="str">
        <f t="shared" si="36"/>
        <v/>
      </c>
      <c r="BW54" s="11" t="str">
        <f t="shared" si="37"/>
        <v/>
      </c>
      <c r="BX54" s="27" t="str">
        <f t="shared" si="38"/>
        <v/>
      </c>
      <c r="BY54" s="11" t="str">
        <f t="shared" si="39"/>
        <v/>
      </c>
      <c r="BZ54" s="11">
        <f>IF(IFERROR(VLOOKUP(BY54,BY$38:BY55,1,0),"")="",0,1)</f>
        <v>0</v>
      </c>
      <c r="CA54" s="11">
        <f>IF(IFERROR(VLOOKUP(BY54,BY$16:BY53,1,0),"")="",0,1)</f>
        <v>0</v>
      </c>
      <c r="CB54" s="11">
        <f t="shared" si="40"/>
        <v>0</v>
      </c>
      <c r="CD54" s="386"/>
      <c r="CE54" s="386"/>
      <c r="CF54" s="386"/>
      <c r="CG54" s="386"/>
    </row>
    <row r="55" spans="1:85" ht="17.100000000000001" customHeight="1">
      <c r="A55" s="389"/>
      <c r="B55" s="389"/>
      <c r="C55" s="389"/>
      <c r="D55" s="101"/>
      <c r="E55" s="208"/>
      <c r="F55" s="208"/>
      <c r="G55" s="209"/>
      <c r="H55" s="305"/>
      <c r="I55" s="317"/>
      <c r="J55" s="389"/>
      <c r="K55" s="532"/>
      <c r="L55" s="532"/>
      <c r="M55" s="532"/>
      <c r="N55" s="532"/>
      <c r="O55" s="532"/>
      <c r="P55" s="532"/>
      <c r="Q55" s="532"/>
      <c r="R55" s="532"/>
      <c r="S55" s="532"/>
      <c r="T55" s="532"/>
      <c r="U55" s="532"/>
      <c r="V55" s="532"/>
      <c r="W55" s="532"/>
      <c r="X55" s="532"/>
      <c r="Y55" s="532"/>
      <c r="Z55" s="532"/>
      <c r="AA55" s="532"/>
      <c r="AB55" s="532"/>
      <c r="AC55" s="532"/>
      <c r="AD55" s="532"/>
      <c r="AE55" s="532"/>
      <c r="AF55" s="532"/>
      <c r="AG55" s="532"/>
      <c r="AH55" s="532"/>
      <c r="AI55" s="532"/>
      <c r="AJ55" s="532"/>
      <c r="AK55" s="532"/>
      <c r="AL55" s="532"/>
      <c r="AM55" s="532"/>
      <c r="AN55" s="532"/>
      <c r="AO55" s="532"/>
      <c r="AP55" s="532"/>
      <c r="AQ55" s="532"/>
      <c r="AR55" s="532"/>
      <c r="AS55" s="532"/>
      <c r="AT55" s="532"/>
      <c r="AU55" s="532"/>
      <c r="AV55" s="532"/>
      <c r="AW55" s="532"/>
      <c r="AX55" s="532"/>
      <c r="AY55" s="532"/>
      <c r="AZ55" s="532"/>
      <c r="BA55" s="532"/>
      <c r="BB55" s="532"/>
      <c r="BC55" s="532"/>
      <c r="BD55" s="532"/>
      <c r="BE55" s="388"/>
      <c r="BF55" s="55">
        <f t="shared" si="26"/>
        <v>1047</v>
      </c>
      <c r="BG55" s="59" t="str">
        <f>IFERROR(VLOOKUP(BF55,#REF!,2,0),"")</f>
        <v/>
      </c>
      <c r="BH55" t="str">
        <f t="shared" si="27"/>
        <v/>
      </c>
      <c r="BI55" s="32" t="str">
        <f t="shared" si="28"/>
        <v/>
      </c>
      <c r="BJ55" s="32" t="str">
        <f t="shared" si="29"/>
        <v/>
      </c>
      <c r="BK55" s="32" t="str">
        <f t="shared" si="29"/>
        <v/>
      </c>
      <c r="BL55" s="32" t="str">
        <f t="shared" si="29"/>
        <v/>
      </c>
      <c r="BM55" s="32" t="str">
        <f t="shared" si="29"/>
        <v/>
      </c>
      <c r="BN55" s="31" t="b">
        <v>0</v>
      </c>
      <c r="BO55" s="5">
        <f t="shared" si="30"/>
        <v>0</v>
      </c>
      <c r="BP55" s="11"/>
      <c r="BQ55" s="11" t="str">
        <f t="shared" si="31"/>
        <v/>
      </c>
      <c r="BR55" s="11" t="str">
        <f t="shared" si="32"/>
        <v/>
      </c>
      <c r="BS55" s="11">
        <f t="shared" si="33"/>
        <v>0</v>
      </c>
      <c r="BT55" s="11" t="str">
        <f t="shared" si="34"/>
        <v/>
      </c>
      <c r="BU55" s="11" t="str">
        <f t="shared" si="35"/>
        <v/>
      </c>
      <c r="BV55" s="11" t="str">
        <f t="shared" si="36"/>
        <v/>
      </c>
      <c r="BW55" s="11" t="str">
        <f t="shared" si="37"/>
        <v/>
      </c>
      <c r="BX55" s="27" t="str">
        <f t="shared" si="38"/>
        <v/>
      </c>
      <c r="BY55" s="11" t="str">
        <f t="shared" si="39"/>
        <v/>
      </c>
      <c r="BZ55" s="11">
        <f>IF(IFERROR(VLOOKUP(BY55,BY$38:BY56,1,0),"")="",0,1)</f>
        <v>0</v>
      </c>
      <c r="CA55" s="11">
        <f>IF(IFERROR(VLOOKUP(BY55,BY$16:BY54,1,0),"")="",0,1)</f>
        <v>0</v>
      </c>
      <c r="CB55" s="11">
        <f t="shared" si="40"/>
        <v>0</v>
      </c>
      <c r="CD55" s="386"/>
      <c r="CE55" s="386"/>
      <c r="CF55" s="386"/>
      <c r="CG55" s="386"/>
    </row>
    <row r="56" spans="1:85" ht="17.100000000000001" customHeight="1">
      <c r="A56" s="389"/>
      <c r="B56" s="389"/>
      <c r="C56" s="389"/>
      <c r="D56" s="102"/>
      <c r="E56" s="208"/>
      <c r="F56" s="208"/>
      <c r="G56" s="209"/>
      <c r="H56" s="305"/>
      <c r="I56" s="317"/>
      <c r="J56" s="389"/>
      <c r="K56" s="532"/>
      <c r="L56" s="532"/>
      <c r="M56" s="532"/>
      <c r="N56" s="532"/>
      <c r="O56" s="532"/>
      <c r="P56" s="532"/>
      <c r="Q56" s="532"/>
      <c r="R56" s="532"/>
      <c r="S56" s="532"/>
      <c r="T56" s="532"/>
      <c r="U56" s="532"/>
      <c r="V56" s="532"/>
      <c r="W56" s="532"/>
      <c r="X56" s="532"/>
      <c r="Y56" s="532"/>
      <c r="Z56" s="532"/>
      <c r="AA56" s="532"/>
      <c r="AB56" s="532"/>
      <c r="AC56" s="532"/>
      <c r="AD56" s="532"/>
      <c r="AE56" s="532"/>
      <c r="AF56" s="532"/>
      <c r="AG56" s="532"/>
      <c r="AH56" s="532"/>
      <c r="AI56" s="532"/>
      <c r="AJ56" s="532"/>
      <c r="AK56" s="532"/>
      <c r="AL56" s="532"/>
      <c r="AM56" s="532"/>
      <c r="AN56" s="532"/>
      <c r="AO56" s="532"/>
      <c r="AP56" s="532"/>
      <c r="AQ56" s="532"/>
      <c r="AR56" s="532"/>
      <c r="AS56" s="532"/>
      <c r="AT56" s="532"/>
      <c r="AU56" s="532"/>
      <c r="AV56" s="532"/>
      <c r="AW56" s="532"/>
      <c r="AX56" s="532"/>
      <c r="AY56" s="532"/>
      <c r="AZ56" s="532"/>
      <c r="BA56" s="532"/>
      <c r="BB56" s="532"/>
      <c r="BC56" s="532"/>
      <c r="BD56" s="532"/>
      <c r="BE56" s="388"/>
      <c r="BF56" s="55">
        <f t="shared" si="26"/>
        <v>1048</v>
      </c>
      <c r="BG56" s="59" t="str">
        <f>IFERROR(VLOOKUP(BF56,#REF!,2,0),"")</f>
        <v/>
      </c>
      <c r="BH56" t="str">
        <f t="shared" si="27"/>
        <v/>
      </c>
      <c r="BI56" s="32" t="str">
        <f t="shared" si="28"/>
        <v/>
      </c>
      <c r="BJ56" s="32" t="str">
        <f t="shared" si="29"/>
        <v/>
      </c>
      <c r="BK56" s="32" t="str">
        <f t="shared" si="29"/>
        <v/>
      </c>
      <c r="BL56" s="32" t="str">
        <f t="shared" si="29"/>
        <v/>
      </c>
      <c r="BM56" s="32" t="str">
        <f t="shared" si="29"/>
        <v/>
      </c>
      <c r="BN56" s="31" t="b">
        <v>0</v>
      </c>
      <c r="BO56" s="5">
        <f t="shared" si="30"/>
        <v>0</v>
      </c>
      <c r="BP56" s="11"/>
      <c r="BQ56" s="11" t="str">
        <f t="shared" si="31"/>
        <v/>
      </c>
      <c r="BR56" s="11" t="str">
        <f t="shared" si="32"/>
        <v/>
      </c>
      <c r="BS56" s="11">
        <f t="shared" si="33"/>
        <v>0</v>
      </c>
      <c r="BT56" s="11" t="str">
        <f t="shared" si="34"/>
        <v/>
      </c>
      <c r="BU56" s="11" t="str">
        <f t="shared" si="35"/>
        <v/>
      </c>
      <c r="BV56" s="11" t="str">
        <f t="shared" si="36"/>
        <v/>
      </c>
      <c r="BW56" s="11" t="str">
        <f t="shared" si="37"/>
        <v/>
      </c>
      <c r="BX56" s="27" t="str">
        <f t="shared" si="38"/>
        <v/>
      </c>
      <c r="BY56" s="11" t="str">
        <f t="shared" si="39"/>
        <v/>
      </c>
      <c r="BZ56" s="11">
        <f>IF(IFERROR(VLOOKUP(BY56,BY$38:BY70,1,0),"")="",0,1)</f>
        <v>0</v>
      </c>
      <c r="CA56" s="11">
        <f>IF(IFERROR(VLOOKUP(BY56,BY$16:BY55,1,0),"")="",0,1)</f>
        <v>0</v>
      </c>
      <c r="CB56" s="11">
        <f t="shared" si="40"/>
        <v>0</v>
      </c>
      <c r="CD56" s="386"/>
      <c r="CE56" s="386"/>
      <c r="CF56" s="386"/>
      <c r="CG56" s="386"/>
    </row>
    <row r="57" spans="1:85" ht="17.100000000000001" customHeight="1">
      <c r="A57" s="389"/>
      <c r="B57" s="389"/>
      <c r="C57" s="389"/>
      <c r="D57" s="102"/>
      <c r="E57" s="208"/>
      <c r="F57" s="208"/>
      <c r="G57" s="209"/>
      <c r="H57" s="305"/>
      <c r="I57" s="317"/>
      <c r="J57" s="389"/>
      <c r="K57" s="532"/>
      <c r="L57" s="532"/>
      <c r="M57" s="532"/>
      <c r="N57" s="532"/>
      <c r="O57" s="532"/>
      <c r="P57" s="532"/>
      <c r="Q57" s="532"/>
      <c r="R57" s="532"/>
      <c r="S57" s="532"/>
      <c r="T57" s="532"/>
      <c r="U57" s="532"/>
      <c r="V57" s="532"/>
      <c r="W57" s="532"/>
      <c r="X57" s="532"/>
      <c r="Y57" s="532"/>
      <c r="Z57" s="532"/>
      <c r="AA57" s="532"/>
      <c r="AB57" s="532"/>
      <c r="AC57" s="532"/>
      <c r="AD57" s="532"/>
      <c r="AE57" s="532"/>
      <c r="AF57" s="532"/>
      <c r="AG57" s="532"/>
      <c r="AH57" s="532"/>
      <c r="AI57" s="532"/>
      <c r="AJ57" s="532"/>
      <c r="AK57" s="532"/>
      <c r="AL57" s="532"/>
      <c r="AM57" s="532"/>
      <c r="AN57" s="532"/>
      <c r="AO57" s="532"/>
      <c r="AP57" s="532"/>
      <c r="AQ57" s="532"/>
      <c r="AR57" s="532"/>
      <c r="AS57" s="532"/>
      <c r="AT57" s="532"/>
      <c r="AU57" s="532"/>
      <c r="AV57" s="532"/>
      <c r="AW57" s="532"/>
      <c r="AX57" s="532"/>
      <c r="AY57" s="532"/>
      <c r="AZ57" s="532"/>
      <c r="BA57" s="532"/>
      <c r="BB57" s="532"/>
      <c r="BC57" s="532"/>
      <c r="BD57" s="532"/>
      <c r="BE57" s="388"/>
      <c r="BF57" s="55">
        <f t="shared" si="26"/>
        <v>1049</v>
      </c>
      <c r="BG57" s="59" t="str">
        <f>IFERROR(VLOOKUP(BF57,#REF!,2,0),"")</f>
        <v/>
      </c>
      <c r="BH57" t="str">
        <f>IF(BO57=1,$D$53,"")</f>
        <v/>
      </c>
      <c r="BI57" s="32" t="str">
        <f t="shared" ref="BI57:BI60" si="41">IF(E55="","",E55)</f>
        <v/>
      </c>
      <c r="BJ57" s="32" t="str">
        <f t="shared" ref="BJ57:BM60" si="42">IF(F55="","",F55)</f>
        <v/>
      </c>
      <c r="BK57" s="32" t="str">
        <f t="shared" si="42"/>
        <v/>
      </c>
      <c r="BL57" s="32" t="str">
        <f t="shared" si="42"/>
        <v/>
      </c>
      <c r="BM57" s="32" t="str">
        <f t="shared" si="42"/>
        <v/>
      </c>
      <c r="BN57" s="31" t="b">
        <v>0</v>
      </c>
      <c r="BO57" s="5">
        <f t="shared" si="30"/>
        <v>0</v>
      </c>
      <c r="BP57" s="11"/>
      <c r="BQ57" s="11" t="str">
        <f t="shared" si="31"/>
        <v/>
      </c>
      <c r="BR57" s="11" t="str">
        <f t="shared" si="32"/>
        <v/>
      </c>
      <c r="BS57" s="11">
        <f t="shared" si="33"/>
        <v>0</v>
      </c>
      <c r="BT57" s="11" t="str">
        <f t="shared" si="34"/>
        <v/>
      </c>
      <c r="BU57" s="11" t="str">
        <f t="shared" si="35"/>
        <v/>
      </c>
      <c r="BV57" s="11" t="str">
        <f t="shared" si="36"/>
        <v/>
      </c>
      <c r="BW57" s="11" t="str">
        <f t="shared" si="37"/>
        <v/>
      </c>
      <c r="BX57" s="27" t="str">
        <f t="shared" si="38"/>
        <v/>
      </c>
      <c r="BY57" s="11" t="str">
        <f t="shared" si="39"/>
        <v/>
      </c>
      <c r="BZ57" s="11">
        <f>IF(IFERROR(VLOOKUP(BY57,BY$38:BY49,1,0),"")="",0,1)</f>
        <v>0</v>
      </c>
      <c r="CA57" s="11">
        <f>IF(IFERROR(VLOOKUP(BY57,BY$16:BY56,1,0),"")="",0,1)</f>
        <v>0</v>
      </c>
      <c r="CB57" s="11">
        <f t="shared" si="40"/>
        <v>0</v>
      </c>
      <c r="CD57" s="386"/>
      <c r="CE57" s="386"/>
      <c r="CF57" s="386"/>
      <c r="CG57" s="386"/>
    </row>
    <row r="58" spans="1:85" ht="17.100000000000001" customHeight="1" thickBot="1">
      <c r="A58" s="389"/>
      <c r="B58" s="389"/>
      <c r="C58" s="389"/>
      <c r="D58" s="103"/>
      <c r="E58" s="266"/>
      <c r="F58" s="266"/>
      <c r="G58" s="234"/>
      <c r="H58" s="306"/>
      <c r="I58" s="318"/>
      <c r="J58" s="389"/>
      <c r="K58" s="532"/>
      <c r="L58" s="532"/>
      <c r="M58" s="532"/>
      <c r="N58" s="532"/>
      <c r="O58" s="532"/>
      <c r="P58" s="532"/>
      <c r="Q58" s="532"/>
      <c r="R58" s="532"/>
      <c r="S58" s="532"/>
      <c r="T58" s="532"/>
      <c r="U58" s="532"/>
      <c r="V58" s="532"/>
      <c r="W58" s="532"/>
      <c r="X58" s="532"/>
      <c r="Y58" s="532"/>
      <c r="Z58" s="532"/>
      <c r="AA58" s="532"/>
      <c r="AB58" s="532"/>
      <c r="AC58" s="532"/>
      <c r="AD58" s="532"/>
      <c r="AE58" s="532"/>
      <c r="AF58" s="532"/>
      <c r="AG58" s="532"/>
      <c r="AH58" s="532"/>
      <c r="AI58" s="532"/>
      <c r="AJ58" s="532"/>
      <c r="AK58" s="532"/>
      <c r="AL58" s="532"/>
      <c r="AM58" s="532"/>
      <c r="AN58" s="532"/>
      <c r="AO58" s="532"/>
      <c r="AP58" s="532"/>
      <c r="AQ58" s="532"/>
      <c r="AR58" s="532"/>
      <c r="AS58" s="532"/>
      <c r="AT58" s="532"/>
      <c r="AU58" s="532"/>
      <c r="AV58" s="532"/>
      <c r="AW58" s="532"/>
      <c r="AX58" s="532"/>
      <c r="AY58" s="532"/>
      <c r="AZ58" s="532"/>
      <c r="BA58" s="532"/>
      <c r="BB58" s="532"/>
      <c r="BC58" s="532"/>
      <c r="BD58" s="532"/>
      <c r="BE58" s="388"/>
      <c r="BF58" s="55">
        <f t="shared" si="26"/>
        <v>1050</v>
      </c>
      <c r="BG58" s="59" t="str">
        <f>IFERROR(VLOOKUP(BF58,#REF!,2,0),"")</f>
        <v/>
      </c>
      <c r="BH58" t="str">
        <f>IF(BO58=1,$D$53,"")</f>
        <v/>
      </c>
      <c r="BI58" s="32" t="str">
        <f t="shared" si="41"/>
        <v/>
      </c>
      <c r="BJ58" s="32" t="str">
        <f t="shared" si="42"/>
        <v/>
      </c>
      <c r="BK58" s="32" t="str">
        <f t="shared" si="42"/>
        <v/>
      </c>
      <c r="BL58" s="32" t="str">
        <f t="shared" si="42"/>
        <v/>
      </c>
      <c r="BM58" s="32" t="str">
        <f t="shared" si="42"/>
        <v/>
      </c>
      <c r="BN58" s="31" t="b">
        <v>0</v>
      </c>
      <c r="BO58" s="5">
        <f t="shared" si="30"/>
        <v>0</v>
      </c>
      <c r="BP58" s="11"/>
      <c r="BQ58" s="11" t="str">
        <f t="shared" si="31"/>
        <v/>
      </c>
      <c r="BR58" s="11" t="str">
        <f t="shared" si="32"/>
        <v/>
      </c>
      <c r="BS58" s="11">
        <f t="shared" si="33"/>
        <v>0</v>
      </c>
      <c r="BT58" s="11" t="str">
        <f t="shared" si="34"/>
        <v/>
      </c>
      <c r="BU58" s="11" t="str">
        <f t="shared" si="35"/>
        <v/>
      </c>
      <c r="BV58" s="11" t="str">
        <f t="shared" si="36"/>
        <v/>
      </c>
      <c r="BW58" s="11" t="str">
        <f t="shared" si="37"/>
        <v/>
      </c>
      <c r="BX58" s="27" t="str">
        <f t="shared" si="38"/>
        <v/>
      </c>
      <c r="BY58" s="11" t="str">
        <f t="shared" si="39"/>
        <v/>
      </c>
      <c r="BZ58" s="11">
        <f>IF(IFERROR(VLOOKUP(BY58,BY$38:BY50,1,0),"")="",0,1)</f>
        <v>0</v>
      </c>
      <c r="CA58" s="11">
        <f>IF(IFERROR(VLOOKUP(BY58,BY$16:BY57,1,0),"")="",0,1)</f>
        <v>0</v>
      </c>
      <c r="CB58" s="11">
        <f t="shared" si="40"/>
        <v>0</v>
      </c>
      <c r="CD58" s="386"/>
      <c r="CE58" s="386"/>
      <c r="CF58" s="386"/>
      <c r="CG58" s="386"/>
    </row>
    <row r="59" spans="1:85" ht="17.100000000000001" customHeight="1" thickBot="1">
      <c r="A59" s="389"/>
      <c r="B59" s="389"/>
      <c r="C59" s="389"/>
      <c r="D59" s="259"/>
      <c r="E59" s="259"/>
      <c r="F59" s="259"/>
      <c r="G59" s="259"/>
      <c r="H59" s="259"/>
      <c r="I59" s="259"/>
      <c r="J59" s="389"/>
      <c r="K59" s="532"/>
      <c r="L59" s="532"/>
      <c r="M59" s="532"/>
      <c r="N59" s="532"/>
      <c r="O59" s="532"/>
      <c r="P59" s="532"/>
      <c r="Q59" s="532"/>
      <c r="R59" s="532"/>
      <c r="S59" s="532"/>
      <c r="T59" s="532"/>
      <c r="U59" s="532"/>
      <c r="V59" s="532"/>
      <c r="W59" s="532"/>
      <c r="X59" s="532"/>
      <c r="Y59" s="532"/>
      <c r="Z59" s="532"/>
      <c r="AA59" s="532"/>
      <c r="AB59" s="532"/>
      <c r="AC59" s="532"/>
      <c r="AD59" s="532"/>
      <c r="AE59" s="532"/>
      <c r="AF59" s="532"/>
      <c r="AG59" s="532"/>
      <c r="AH59" s="532"/>
      <c r="AI59" s="532"/>
      <c r="AJ59" s="532"/>
      <c r="AK59" s="532"/>
      <c r="AL59" s="532"/>
      <c r="AM59" s="532"/>
      <c r="AN59" s="532"/>
      <c r="AO59" s="532"/>
      <c r="AP59" s="532"/>
      <c r="AQ59" s="532"/>
      <c r="AR59" s="532"/>
      <c r="AS59" s="532"/>
      <c r="AT59" s="532"/>
      <c r="AU59" s="532"/>
      <c r="AV59" s="532"/>
      <c r="AW59" s="532"/>
      <c r="AX59" s="532"/>
      <c r="AY59" s="532"/>
      <c r="AZ59" s="532"/>
      <c r="BA59" s="532"/>
      <c r="BB59" s="532"/>
      <c r="BC59" s="532"/>
      <c r="BD59" s="532"/>
      <c r="BE59" s="388"/>
      <c r="BF59" s="55">
        <f t="shared" si="26"/>
        <v>1051</v>
      </c>
      <c r="BG59" s="59" t="str">
        <f>IFERROR(VLOOKUP(BF59,#REF!,2,0),"")</f>
        <v/>
      </c>
      <c r="BH59" t="str">
        <f>IF(BO59=1,$D$53,"")</f>
        <v/>
      </c>
      <c r="BI59" s="32" t="str">
        <f t="shared" si="41"/>
        <v/>
      </c>
      <c r="BJ59" s="32" t="str">
        <f t="shared" si="42"/>
        <v/>
      </c>
      <c r="BK59" s="32" t="str">
        <f t="shared" si="42"/>
        <v/>
      </c>
      <c r="BL59" s="32" t="str">
        <f t="shared" si="42"/>
        <v/>
      </c>
      <c r="BM59" s="32" t="str">
        <f t="shared" si="42"/>
        <v/>
      </c>
      <c r="BN59" s="31" t="b">
        <v>0</v>
      </c>
      <c r="BO59" s="5">
        <f t="shared" si="30"/>
        <v>0</v>
      </c>
      <c r="BP59" s="11"/>
      <c r="BQ59" s="11" t="str">
        <f t="shared" si="31"/>
        <v/>
      </c>
      <c r="BR59" s="11" t="str">
        <f t="shared" si="32"/>
        <v/>
      </c>
      <c r="BS59" s="11">
        <f t="shared" si="33"/>
        <v>0</v>
      </c>
      <c r="BT59" s="11" t="str">
        <f t="shared" si="34"/>
        <v/>
      </c>
      <c r="BU59" s="11" t="str">
        <f t="shared" si="35"/>
        <v/>
      </c>
      <c r="BV59" s="11" t="str">
        <f t="shared" si="36"/>
        <v/>
      </c>
      <c r="BW59" s="11" t="str">
        <f t="shared" si="37"/>
        <v/>
      </c>
      <c r="BX59" s="27" t="str">
        <f t="shared" si="38"/>
        <v/>
      </c>
      <c r="BY59" s="11" t="str">
        <f t="shared" si="39"/>
        <v/>
      </c>
      <c r="BZ59" s="11">
        <f>IF(IFERROR(VLOOKUP(BY59,BY$38:BY51,1,0),"")="",0,1)</f>
        <v>0</v>
      </c>
      <c r="CA59" s="11">
        <f>IF(IFERROR(VLOOKUP(BY59,BY$16:BY58,1,0),"")="",0,1)</f>
        <v>0</v>
      </c>
      <c r="CB59" s="11">
        <f t="shared" si="40"/>
        <v>0</v>
      </c>
      <c r="CD59" s="386"/>
      <c r="CE59" s="386"/>
      <c r="CF59" s="386"/>
      <c r="CG59" s="386"/>
    </row>
    <row r="60" spans="1:85" ht="17.100000000000001" customHeight="1" thickBot="1">
      <c r="A60" s="389"/>
      <c r="B60" s="389"/>
      <c r="C60" s="389"/>
      <c r="D60" s="260" t="s">
        <v>35</v>
      </c>
      <c r="E60" s="261"/>
      <c r="F60" s="261"/>
      <c r="G60" s="261"/>
      <c r="H60" s="261"/>
      <c r="I60" s="262"/>
      <c r="J60" s="389"/>
      <c r="K60" s="532"/>
      <c r="L60" s="532"/>
      <c r="M60" s="532"/>
      <c r="N60" s="532"/>
      <c r="O60" s="532"/>
      <c r="P60" s="532"/>
      <c r="Q60" s="532"/>
      <c r="R60" s="532"/>
      <c r="S60" s="532"/>
      <c r="T60" s="532"/>
      <c r="U60" s="532"/>
      <c r="V60" s="532"/>
      <c r="W60" s="532"/>
      <c r="X60" s="532"/>
      <c r="Y60" s="532"/>
      <c r="Z60" s="532"/>
      <c r="AA60" s="532"/>
      <c r="AB60" s="532"/>
      <c r="AC60" s="532"/>
      <c r="AD60" s="532"/>
      <c r="AE60" s="532"/>
      <c r="AF60" s="532"/>
      <c r="AG60" s="532"/>
      <c r="AH60" s="532"/>
      <c r="AI60" s="532"/>
      <c r="AJ60" s="532"/>
      <c r="AK60" s="532"/>
      <c r="AL60" s="532"/>
      <c r="AM60" s="532"/>
      <c r="AN60" s="532"/>
      <c r="AO60" s="532"/>
      <c r="AP60" s="532"/>
      <c r="AQ60" s="532"/>
      <c r="AR60" s="532"/>
      <c r="AS60" s="532"/>
      <c r="AT60" s="532"/>
      <c r="AU60" s="532"/>
      <c r="AV60" s="532"/>
      <c r="AW60" s="532"/>
      <c r="AX60" s="532"/>
      <c r="AY60" s="532"/>
      <c r="AZ60" s="532"/>
      <c r="BA60" s="532"/>
      <c r="BB60" s="532"/>
      <c r="BC60" s="532"/>
      <c r="BD60" s="532"/>
      <c r="BE60" s="388"/>
      <c r="BF60" s="55">
        <f t="shared" si="26"/>
        <v>1052</v>
      </c>
      <c r="BG60" s="59" t="str">
        <f>IFERROR(VLOOKUP(BF60,#REF!,2,0),"")</f>
        <v/>
      </c>
      <c r="BH60" t="str">
        <f>IF(BO60=1,$D$53,"")</f>
        <v/>
      </c>
      <c r="BI60" s="32" t="str">
        <f t="shared" si="41"/>
        <v/>
      </c>
      <c r="BJ60" s="32" t="str">
        <f t="shared" si="42"/>
        <v/>
      </c>
      <c r="BK60" s="32" t="str">
        <f t="shared" si="42"/>
        <v/>
      </c>
      <c r="BL60" s="32" t="str">
        <f t="shared" si="42"/>
        <v/>
      </c>
      <c r="BM60" s="32" t="str">
        <f t="shared" si="42"/>
        <v/>
      </c>
      <c r="BN60" s="31" t="b">
        <v>0</v>
      </c>
      <c r="BO60" s="5">
        <f t="shared" si="30"/>
        <v>0</v>
      </c>
      <c r="BP60" s="11"/>
      <c r="BQ60" s="11" t="str">
        <f t="shared" si="31"/>
        <v/>
      </c>
      <c r="BR60" s="11" t="str">
        <f t="shared" si="32"/>
        <v/>
      </c>
      <c r="BS60" s="11">
        <f t="shared" si="33"/>
        <v>0</v>
      </c>
      <c r="BT60" s="11" t="str">
        <f t="shared" si="34"/>
        <v/>
      </c>
      <c r="BU60" s="11" t="str">
        <f t="shared" si="35"/>
        <v/>
      </c>
      <c r="BV60" s="11" t="str">
        <f t="shared" si="36"/>
        <v/>
      </c>
      <c r="BW60" s="11" t="str">
        <f t="shared" si="37"/>
        <v/>
      </c>
      <c r="BX60" s="27" t="str">
        <f t="shared" si="38"/>
        <v/>
      </c>
      <c r="BY60" s="11" t="str">
        <f t="shared" si="39"/>
        <v/>
      </c>
      <c r="BZ60" s="11">
        <f>IF(IFERROR(VLOOKUP(BY60,BY$38:BY52,1,0),"")="",0,1)</f>
        <v>0</v>
      </c>
      <c r="CA60" s="11">
        <f>IF(IFERROR(VLOOKUP(BY60,BY$16:BY59,1,0),"")="",0,1)</f>
        <v>0</v>
      </c>
      <c r="CB60" s="11">
        <f t="shared" si="40"/>
        <v>0</v>
      </c>
      <c r="CD60" s="386"/>
      <c r="CE60" s="386"/>
      <c r="CF60" s="386"/>
      <c r="CG60" s="386"/>
    </row>
    <row r="61" spans="1:85" ht="17.100000000000001" customHeight="1">
      <c r="A61" s="389"/>
      <c r="B61" s="389"/>
      <c r="C61" s="389"/>
      <c r="D61" s="231"/>
      <c r="E61" s="105" t="s">
        <v>32</v>
      </c>
      <c r="F61" s="104" t="s">
        <v>4</v>
      </c>
      <c r="G61" s="533" t="s">
        <v>42</v>
      </c>
      <c r="H61" s="534"/>
      <c r="I61" s="106" t="s">
        <v>43</v>
      </c>
      <c r="J61" s="389"/>
      <c r="K61" s="532"/>
      <c r="L61" s="532"/>
      <c r="M61" s="532"/>
      <c r="N61" s="532"/>
      <c r="O61" s="532"/>
      <c r="P61" s="532"/>
      <c r="Q61" s="532"/>
      <c r="R61" s="532"/>
      <c r="S61" s="532"/>
      <c r="T61" s="532"/>
      <c r="U61" s="532"/>
      <c r="V61" s="532"/>
      <c r="W61" s="532"/>
      <c r="X61" s="532"/>
      <c r="Y61" s="532"/>
      <c r="Z61" s="532"/>
      <c r="AA61" s="532"/>
      <c r="AB61" s="532"/>
      <c r="AC61" s="532"/>
      <c r="AD61" s="532"/>
      <c r="AE61" s="532"/>
      <c r="AF61" s="532"/>
      <c r="AG61" s="532"/>
      <c r="AH61" s="532"/>
      <c r="AI61" s="532"/>
      <c r="AJ61" s="532"/>
      <c r="AK61" s="532"/>
      <c r="AL61" s="532"/>
      <c r="AM61" s="532"/>
      <c r="AN61" s="532"/>
      <c r="AO61" s="532"/>
      <c r="AP61" s="532"/>
      <c r="AQ61" s="532"/>
      <c r="AR61" s="532"/>
      <c r="AS61" s="532"/>
      <c r="AT61" s="532"/>
      <c r="AU61" s="532"/>
      <c r="AV61" s="532"/>
      <c r="AW61" s="532"/>
      <c r="AX61" s="532"/>
      <c r="AY61" s="532"/>
      <c r="AZ61" s="532"/>
      <c r="BA61" s="532"/>
      <c r="BB61" s="532"/>
      <c r="BC61" s="532"/>
      <c r="BD61" s="532"/>
      <c r="BE61" s="388"/>
      <c r="BF61" s="55">
        <f t="shared" si="26"/>
        <v>1053</v>
      </c>
      <c r="BG61" s="59" t="str">
        <f>IFERROR(VLOOKUP(BF61,#REF!,2,0),"")</f>
        <v/>
      </c>
      <c r="BH61" t="str">
        <f>IF(BO61=1,$D$53,"")</f>
        <v/>
      </c>
      <c r="BI61"/>
      <c r="BJ61"/>
      <c r="BK61"/>
      <c r="BL61"/>
      <c r="BN61"/>
      <c r="BO61"/>
      <c r="BP61"/>
      <c r="BQ61"/>
      <c r="BR61"/>
      <c r="BS61"/>
      <c r="BT61"/>
      <c r="BU61"/>
      <c r="BV61"/>
      <c r="BW61"/>
      <c r="BX61"/>
      <c r="BY61"/>
      <c r="BZ61"/>
      <c r="CA61"/>
      <c r="CB61"/>
      <c r="CD61" s="386"/>
      <c r="CE61" s="386"/>
      <c r="CF61" s="386"/>
      <c r="CG61" s="386"/>
    </row>
    <row r="62" spans="1:85" ht="17.100000000000001" customHeight="1">
      <c r="A62" s="389"/>
      <c r="B62" s="389"/>
      <c r="C62" s="389"/>
      <c r="D62" s="107"/>
      <c r="E62" s="208"/>
      <c r="F62" s="208"/>
      <c r="G62" s="535"/>
      <c r="H62" s="535"/>
      <c r="I62" s="235"/>
      <c r="J62" s="389"/>
      <c r="K62" s="532"/>
      <c r="L62" s="532"/>
      <c r="M62" s="532"/>
      <c r="N62" s="532"/>
      <c r="O62" s="532"/>
      <c r="P62" s="532"/>
      <c r="Q62" s="532"/>
      <c r="R62" s="532"/>
      <c r="S62" s="532"/>
      <c r="T62" s="532"/>
      <c r="U62" s="532"/>
      <c r="V62" s="532"/>
      <c r="W62" s="532"/>
      <c r="X62" s="532"/>
      <c r="Y62" s="532"/>
      <c r="Z62" s="532"/>
      <c r="AA62" s="532"/>
      <c r="AB62" s="532"/>
      <c r="AC62" s="532"/>
      <c r="AD62" s="532"/>
      <c r="AE62" s="532"/>
      <c r="AF62" s="532"/>
      <c r="AG62" s="532"/>
      <c r="AH62" s="532"/>
      <c r="AI62" s="532"/>
      <c r="AJ62" s="532"/>
      <c r="AK62" s="532"/>
      <c r="AL62" s="532"/>
      <c r="AM62" s="532"/>
      <c r="AN62" s="532"/>
      <c r="AO62" s="532"/>
      <c r="AP62" s="532"/>
      <c r="AQ62" s="532"/>
      <c r="AR62" s="532"/>
      <c r="AS62" s="532"/>
      <c r="AT62" s="532"/>
      <c r="AU62" s="532"/>
      <c r="AV62" s="532"/>
      <c r="AW62" s="532"/>
      <c r="AX62" s="532"/>
      <c r="AY62" s="532"/>
      <c r="AZ62" s="532"/>
      <c r="BA62" s="532"/>
      <c r="BB62" s="532"/>
      <c r="BC62" s="532"/>
      <c r="BD62" s="532"/>
      <c r="BE62" s="388"/>
      <c r="BF62" s="55">
        <f t="shared" si="26"/>
        <v>1054</v>
      </c>
      <c r="BG62" s="59" t="str">
        <f>IFERROR(VLOOKUP(BF62,#REF!,2,0),"")</f>
        <v/>
      </c>
      <c r="BH62"/>
      <c r="BI62"/>
      <c r="BJ62"/>
      <c r="BK62"/>
      <c r="BL62"/>
      <c r="BN62"/>
      <c r="BO62"/>
      <c r="BP62"/>
      <c r="BQ62"/>
      <c r="BR62"/>
      <c r="BS62"/>
      <c r="BT62"/>
      <c r="BU62"/>
      <c r="BV62"/>
      <c r="BW62"/>
      <c r="BX62"/>
      <c r="BY62"/>
      <c r="BZ62"/>
      <c r="CA62"/>
      <c r="CB62"/>
      <c r="CD62" s="386"/>
      <c r="CE62" s="386"/>
      <c r="CF62" s="386"/>
      <c r="CG62" s="386"/>
    </row>
    <row r="63" spans="1:85" ht="17.100000000000001" customHeight="1">
      <c r="A63" s="389"/>
      <c r="B63" s="389"/>
      <c r="C63" s="389"/>
      <c r="D63" s="107"/>
      <c r="E63" s="208"/>
      <c r="F63" s="208"/>
      <c r="G63" s="535"/>
      <c r="H63" s="535"/>
      <c r="I63" s="236"/>
      <c r="J63" s="389"/>
      <c r="K63" s="532"/>
      <c r="L63" s="532"/>
      <c r="M63" s="532"/>
      <c r="N63" s="532"/>
      <c r="O63" s="532"/>
      <c r="P63" s="532"/>
      <c r="Q63" s="532"/>
      <c r="R63" s="532"/>
      <c r="S63" s="532"/>
      <c r="T63" s="532"/>
      <c r="U63" s="532"/>
      <c r="V63" s="532"/>
      <c r="W63" s="532"/>
      <c r="X63" s="532"/>
      <c r="Y63" s="532"/>
      <c r="Z63" s="532"/>
      <c r="AA63" s="532"/>
      <c r="AB63" s="532"/>
      <c r="AC63" s="532"/>
      <c r="AD63" s="532"/>
      <c r="AE63" s="532"/>
      <c r="AF63" s="532"/>
      <c r="AG63" s="532"/>
      <c r="AH63" s="532"/>
      <c r="AI63" s="532"/>
      <c r="AJ63" s="532"/>
      <c r="AK63" s="532"/>
      <c r="AL63" s="532"/>
      <c r="AM63" s="532"/>
      <c r="AN63" s="532"/>
      <c r="AO63" s="532"/>
      <c r="AP63" s="532"/>
      <c r="AQ63" s="532"/>
      <c r="AR63" s="532"/>
      <c r="AS63" s="532"/>
      <c r="AT63" s="532"/>
      <c r="AU63" s="532"/>
      <c r="AV63" s="532"/>
      <c r="AW63" s="532"/>
      <c r="AX63" s="532"/>
      <c r="AY63" s="532"/>
      <c r="AZ63" s="532"/>
      <c r="BA63" s="532"/>
      <c r="BB63" s="532"/>
      <c r="BC63" s="532"/>
      <c r="BD63" s="532"/>
      <c r="BE63" s="388"/>
      <c r="BF63" s="55">
        <f t="shared" si="26"/>
        <v>1055</v>
      </c>
      <c r="BG63" s="59" t="str">
        <f>IFERROR(VLOOKUP(BF63,#REF!,2,0),"")</f>
        <v/>
      </c>
      <c r="BH63"/>
      <c r="BI63"/>
      <c r="BJ63"/>
      <c r="BK63"/>
      <c r="BL63"/>
      <c r="BN63"/>
      <c r="BO63"/>
      <c r="BP63"/>
      <c r="BQ63"/>
      <c r="BR63"/>
      <c r="BS63"/>
      <c r="BT63"/>
      <c r="BU63"/>
      <c r="BV63"/>
      <c r="BW63"/>
      <c r="BX63"/>
      <c r="BY63"/>
      <c r="BZ63"/>
      <c r="CA63"/>
      <c r="CB63"/>
      <c r="CD63" s="386"/>
      <c r="CE63" s="386"/>
      <c r="CF63" s="386"/>
      <c r="CG63" s="386"/>
    </row>
    <row r="64" spans="1:85" ht="17.100000000000001" customHeight="1">
      <c r="A64" s="389"/>
      <c r="B64" s="389"/>
      <c r="C64" s="389"/>
      <c r="D64" s="107"/>
      <c r="E64" s="208"/>
      <c r="F64" s="208"/>
      <c r="G64" s="541"/>
      <c r="H64" s="541"/>
      <c r="I64" s="237"/>
      <c r="J64" s="389"/>
      <c r="K64" s="532"/>
      <c r="L64" s="532"/>
      <c r="M64" s="532"/>
      <c r="N64" s="532"/>
      <c r="O64" s="532"/>
      <c r="P64" s="532"/>
      <c r="Q64" s="532"/>
      <c r="R64" s="532"/>
      <c r="S64" s="532"/>
      <c r="T64" s="532"/>
      <c r="U64" s="532"/>
      <c r="V64" s="532"/>
      <c r="W64" s="532"/>
      <c r="X64" s="532"/>
      <c r="Y64" s="532"/>
      <c r="Z64" s="532"/>
      <c r="AA64" s="532"/>
      <c r="AB64" s="532"/>
      <c r="AC64" s="532"/>
      <c r="AD64" s="532"/>
      <c r="AE64" s="532"/>
      <c r="AF64" s="532"/>
      <c r="AG64" s="532"/>
      <c r="AH64" s="532"/>
      <c r="AI64" s="532"/>
      <c r="AJ64" s="532"/>
      <c r="AK64" s="532"/>
      <c r="AL64" s="532"/>
      <c r="AM64" s="532"/>
      <c r="AN64" s="532"/>
      <c r="AO64" s="532"/>
      <c r="AP64" s="532"/>
      <c r="AQ64" s="532"/>
      <c r="AR64" s="532"/>
      <c r="AS64" s="532"/>
      <c r="AT64" s="532"/>
      <c r="AU64" s="532"/>
      <c r="AV64" s="532"/>
      <c r="AW64" s="532"/>
      <c r="AX64" s="532"/>
      <c r="AY64" s="532"/>
      <c r="AZ64" s="532"/>
      <c r="BA64" s="532"/>
      <c r="BB64" s="532"/>
      <c r="BC64" s="532"/>
      <c r="BD64" s="532"/>
      <c r="BE64" s="388"/>
      <c r="BF64" s="55">
        <f t="shared" si="26"/>
        <v>1056</v>
      </c>
      <c r="BG64" s="59" t="str">
        <f>IFERROR(VLOOKUP(BF64,#REF!,2,0),"")</f>
        <v/>
      </c>
      <c r="BH64" s="109" t="str">
        <f>IF(BO64=1,"Addetto BLSD","")</f>
        <v/>
      </c>
      <c r="BI64" s="32" t="str">
        <f t="shared" ref="BI64:BI67" si="43">IF(E62="","",E62)</f>
        <v/>
      </c>
      <c r="BJ64" s="32" t="str">
        <f>IF(F62="","",F62)</f>
        <v/>
      </c>
      <c r="BL64" s="32" t="str">
        <f>IF(G62="","",G62)</f>
        <v/>
      </c>
      <c r="BM64" s="110" t="str">
        <f>IF(I62="","",I62)</f>
        <v/>
      </c>
      <c r="BN64" s="232" t="b">
        <v>0</v>
      </c>
      <c r="BO64" s="5">
        <f>IF(BN64=FALSE,0,1)</f>
        <v>0</v>
      </c>
      <c r="BP64" s="11" t="str">
        <f>IF($BO64=1,IF(C56="",K58,C56),"")</f>
        <v/>
      </c>
      <c r="BQ64" s="11" t="str">
        <f>IF($BO64=1,BI64&amp;" "&amp;BJ64,"")</f>
        <v/>
      </c>
      <c r="BR64" s="11" t="str">
        <f>IF($BO64=1,BJ64,"")</f>
        <v/>
      </c>
      <c r="BS64"/>
      <c r="BT64"/>
      <c r="BU64"/>
      <c r="BV64"/>
      <c r="BW64"/>
      <c r="BX64"/>
      <c r="BY64"/>
      <c r="BZ64"/>
      <c r="CA64"/>
      <c r="CB64"/>
      <c r="CD64" s="386"/>
      <c r="CE64" s="386"/>
      <c r="CF64" s="386"/>
      <c r="CG64" s="386"/>
    </row>
    <row r="65" spans="1:119" ht="17.100000000000001" customHeight="1" thickBot="1">
      <c r="A65" s="389"/>
      <c r="B65" s="389"/>
      <c r="C65" s="389"/>
      <c r="D65" s="108"/>
      <c r="E65" s="266"/>
      <c r="F65" s="266"/>
      <c r="G65" s="542"/>
      <c r="H65" s="542"/>
      <c r="I65" s="265"/>
      <c r="J65" s="389"/>
      <c r="K65" s="532"/>
      <c r="L65" s="532"/>
      <c r="M65" s="532"/>
      <c r="N65" s="532"/>
      <c r="O65" s="532"/>
      <c r="P65" s="532"/>
      <c r="Q65" s="532"/>
      <c r="R65" s="532"/>
      <c r="S65" s="532"/>
      <c r="T65" s="532"/>
      <c r="U65" s="532"/>
      <c r="V65" s="532"/>
      <c r="W65" s="532"/>
      <c r="X65" s="532"/>
      <c r="Y65" s="532"/>
      <c r="Z65" s="532"/>
      <c r="AA65" s="532"/>
      <c r="AB65" s="532"/>
      <c r="AC65" s="532"/>
      <c r="AD65" s="532"/>
      <c r="AE65" s="532"/>
      <c r="AF65" s="532"/>
      <c r="AG65" s="532"/>
      <c r="AH65" s="532"/>
      <c r="AI65" s="532"/>
      <c r="AJ65" s="532"/>
      <c r="AK65" s="532"/>
      <c r="AL65" s="532"/>
      <c r="AM65" s="532"/>
      <c r="AN65" s="532"/>
      <c r="AO65" s="532"/>
      <c r="AP65" s="532"/>
      <c r="AQ65" s="532"/>
      <c r="AR65" s="532"/>
      <c r="AS65" s="532"/>
      <c r="AT65" s="532"/>
      <c r="AU65" s="532"/>
      <c r="AV65" s="532"/>
      <c r="AW65" s="532"/>
      <c r="AX65" s="532"/>
      <c r="AY65" s="532"/>
      <c r="AZ65" s="532"/>
      <c r="BA65" s="532"/>
      <c r="BB65" s="532"/>
      <c r="BC65" s="532"/>
      <c r="BD65" s="532"/>
      <c r="BE65" s="388"/>
      <c r="BF65" s="55">
        <f t="shared" si="26"/>
        <v>1057</v>
      </c>
      <c r="BG65" s="59" t="str">
        <f>IFERROR(VLOOKUP(BF65,#REF!,2,0),"")</f>
        <v/>
      </c>
      <c r="BH65" s="109" t="str">
        <f>IF(BO65=1,"Addetto BLSD","")</f>
        <v/>
      </c>
      <c r="BI65" s="32" t="str">
        <f t="shared" si="43"/>
        <v/>
      </c>
      <c r="BJ65" s="32" t="str">
        <f>IF(F63="","",F63)</f>
        <v/>
      </c>
      <c r="BK65" s="32" t="str">
        <f>IF(G63="","",G63)</f>
        <v/>
      </c>
      <c r="BL65" s="32" t="str">
        <f>IF(G63="","",G63)</f>
        <v/>
      </c>
      <c r="BM65" s="32" t="str">
        <f>IF(I63="","",I63)</f>
        <v/>
      </c>
      <c r="BN65" s="232" t="b">
        <v>0</v>
      </c>
      <c r="BO65" s="5">
        <f>IF(BN65=FALSE,0,1)</f>
        <v>0</v>
      </c>
      <c r="BP65" s="11" t="str">
        <f>IF($BO65=1,IF(C57="",K59,C57),"")</f>
        <v/>
      </c>
      <c r="BQ65" s="11" t="str">
        <f>IF($BO65=1,BI65&amp;" "&amp;BJ65,"")</f>
        <v/>
      </c>
      <c r="BR65" s="11" t="str">
        <f>IF($BO65=1,BJ65,"")</f>
        <v/>
      </c>
      <c r="BS65"/>
      <c r="BT65"/>
      <c r="BU65"/>
      <c r="BV65"/>
      <c r="BW65"/>
      <c r="BX65"/>
      <c r="BY65"/>
      <c r="BZ65"/>
      <c r="CA65"/>
      <c r="CB65"/>
      <c r="CD65" s="386"/>
      <c r="CE65" s="386"/>
      <c r="CF65" s="386"/>
      <c r="CG65" s="386"/>
    </row>
    <row r="66" spans="1:119" ht="17.100000000000001" customHeight="1">
      <c r="A66" s="257"/>
      <c r="B66" s="257"/>
      <c r="C66" s="257"/>
      <c r="D66" s="257"/>
      <c r="E66" s="257"/>
      <c r="F66" s="257"/>
      <c r="G66" s="257"/>
      <c r="H66" s="257"/>
      <c r="I66" s="257"/>
      <c r="J66" s="389"/>
      <c r="K66" s="532"/>
      <c r="L66" s="532"/>
      <c r="M66" s="532"/>
      <c r="N66" s="532"/>
      <c r="O66" s="532"/>
      <c r="P66" s="532"/>
      <c r="Q66" s="532"/>
      <c r="R66" s="532"/>
      <c r="S66" s="532"/>
      <c r="T66" s="532"/>
      <c r="U66" s="532"/>
      <c r="V66" s="532"/>
      <c r="W66" s="532"/>
      <c r="X66" s="532"/>
      <c r="Y66" s="532"/>
      <c r="Z66" s="532"/>
      <c r="AA66" s="532"/>
      <c r="AB66" s="532"/>
      <c r="AC66" s="532"/>
      <c r="AD66" s="532"/>
      <c r="AE66" s="532"/>
      <c r="AF66" s="532"/>
      <c r="AG66" s="532"/>
      <c r="AH66" s="532"/>
      <c r="AI66" s="532"/>
      <c r="AJ66" s="532"/>
      <c r="AK66" s="532"/>
      <c r="AL66" s="532"/>
      <c r="AM66" s="532"/>
      <c r="AN66" s="532"/>
      <c r="AO66" s="532"/>
      <c r="AP66" s="532"/>
      <c r="AQ66" s="532"/>
      <c r="AR66" s="532"/>
      <c r="AS66" s="532"/>
      <c r="AT66" s="532"/>
      <c r="AU66" s="532"/>
      <c r="AV66" s="532"/>
      <c r="AW66" s="532"/>
      <c r="AX66" s="532"/>
      <c r="AY66" s="532"/>
      <c r="AZ66" s="532"/>
      <c r="BA66" s="532"/>
      <c r="BB66" s="532"/>
      <c r="BC66" s="532"/>
      <c r="BD66" s="532"/>
      <c r="BE66" s="388"/>
      <c r="BF66" s="55">
        <f t="shared" si="26"/>
        <v>1058</v>
      </c>
      <c r="BG66" s="59" t="str">
        <f>IFERROR(VLOOKUP(BF66,#REF!,2,0),"")</f>
        <v/>
      </c>
      <c r="BH66" s="109" t="str">
        <f>IF(BO66=1,"Addetto BLSD","")</f>
        <v/>
      </c>
      <c r="BI66" s="32" t="str">
        <f t="shared" si="43"/>
        <v/>
      </c>
      <c r="BJ66" s="32" t="str">
        <f>IF(F64="","",F64)</f>
        <v/>
      </c>
      <c r="BK66" s="32" t="str">
        <f>IF(G64="","",G64)</f>
        <v/>
      </c>
      <c r="BL66" s="32" t="str">
        <f>IF(G64="","",G64)</f>
        <v/>
      </c>
      <c r="BM66" s="32" t="str">
        <f>IF(I64="","",I64)</f>
        <v/>
      </c>
      <c r="BN66" s="232" t="b">
        <v>0</v>
      </c>
      <c r="BO66" s="5">
        <f>IF(BN66=FALSE,0,1)</f>
        <v>0</v>
      </c>
      <c r="BP66" s="11" t="str">
        <f>IF($BO66=1,IF(C61="",K60,C61),"")</f>
        <v/>
      </c>
      <c r="BQ66" s="11" t="str">
        <f>IF($BO66=1,BI66&amp;" "&amp;BJ66,"")</f>
        <v/>
      </c>
      <c r="BR66" s="11" t="str">
        <f>IF($BO66=1,BJ66,"")</f>
        <v/>
      </c>
      <c r="BS66"/>
      <c r="BT66"/>
      <c r="BU66"/>
      <c r="BV66"/>
      <c r="BW66"/>
      <c r="BX66"/>
      <c r="BY66"/>
      <c r="BZ66"/>
      <c r="CA66"/>
      <c r="CB66"/>
      <c r="CD66" s="386"/>
      <c r="CE66" s="386"/>
      <c r="CF66" s="386"/>
      <c r="CG66" s="386"/>
    </row>
    <row r="67" spans="1:119" ht="17.100000000000001" customHeight="1">
      <c r="A67" s="257"/>
      <c r="B67" s="257"/>
      <c r="C67" s="257"/>
      <c r="D67" s="257"/>
      <c r="E67" s="257"/>
      <c r="F67" s="257"/>
      <c r="G67" s="257"/>
      <c r="H67" s="257"/>
      <c r="I67" s="257"/>
      <c r="J67" s="389"/>
      <c r="K67" s="532"/>
      <c r="L67" s="532"/>
      <c r="M67" s="532"/>
      <c r="N67" s="532"/>
      <c r="O67" s="532"/>
      <c r="P67" s="532"/>
      <c r="Q67" s="532"/>
      <c r="R67" s="532"/>
      <c r="S67" s="532"/>
      <c r="T67" s="532"/>
      <c r="U67" s="532"/>
      <c r="V67" s="532"/>
      <c r="W67" s="532"/>
      <c r="X67" s="532"/>
      <c r="Y67" s="532"/>
      <c r="Z67" s="532"/>
      <c r="AA67" s="532"/>
      <c r="AB67" s="532"/>
      <c r="AC67" s="532"/>
      <c r="AD67" s="532"/>
      <c r="AE67" s="532"/>
      <c r="AF67" s="532"/>
      <c r="AG67" s="532"/>
      <c r="AH67" s="532"/>
      <c r="AI67" s="532"/>
      <c r="AJ67" s="532"/>
      <c r="AK67" s="532"/>
      <c r="AL67" s="532"/>
      <c r="AM67" s="532"/>
      <c r="AN67" s="532"/>
      <c r="AO67" s="532"/>
      <c r="AP67" s="532"/>
      <c r="AQ67" s="532"/>
      <c r="AR67" s="532"/>
      <c r="AS67" s="532"/>
      <c r="AT67" s="532"/>
      <c r="AU67" s="532"/>
      <c r="AV67" s="532"/>
      <c r="AW67" s="532"/>
      <c r="AX67" s="532"/>
      <c r="AY67" s="532"/>
      <c r="AZ67" s="532"/>
      <c r="BA67" s="532"/>
      <c r="BB67" s="532"/>
      <c r="BC67" s="532"/>
      <c r="BD67" s="532"/>
      <c r="BE67" s="388"/>
      <c r="BF67" s="55">
        <f t="shared" si="26"/>
        <v>1059</v>
      </c>
      <c r="BG67" s="59" t="str">
        <f>IFERROR(VLOOKUP(BF67,#REF!,2,0),"")</f>
        <v/>
      </c>
      <c r="BH67" s="109" t="str">
        <f>IF(BO67=1,"Addetto BLSD","")</f>
        <v/>
      </c>
      <c r="BI67" s="32" t="str">
        <f t="shared" si="43"/>
        <v/>
      </c>
      <c r="BJ67" s="32" t="str">
        <f>IF(F65="","",F65)</f>
        <v/>
      </c>
      <c r="BK67" s="32" t="str">
        <f>IF(G65="","",G65)</f>
        <v/>
      </c>
      <c r="BL67" s="32" t="str">
        <f>IF(G65="","",G65)</f>
        <v/>
      </c>
      <c r="BM67" s="32" t="str">
        <f>IF(I65="","",I65)</f>
        <v/>
      </c>
      <c r="BN67" s="232" t="b">
        <v>0</v>
      </c>
      <c r="BO67" s="5">
        <f>IF(BN67=FALSE,0,1)</f>
        <v>0</v>
      </c>
      <c r="BP67" s="11" t="str">
        <f>IF($BO67=1,IF(C62="",K61,C62),"")</f>
        <v/>
      </c>
      <c r="BQ67" s="11" t="str">
        <f>IF($BO67=1,BI67&amp;" "&amp;BJ67,"")</f>
        <v/>
      </c>
      <c r="BR67" s="11" t="str">
        <f>IF($BO67=1,BJ67,"")</f>
        <v/>
      </c>
      <c r="BS67"/>
      <c r="BT67"/>
      <c r="BU67"/>
      <c r="BV67"/>
      <c r="BW67"/>
      <c r="BX67"/>
      <c r="BY67"/>
      <c r="BZ67"/>
      <c r="CA67"/>
      <c r="CB67"/>
      <c r="CD67" s="386"/>
      <c r="CE67" s="386"/>
      <c r="CF67" s="386"/>
      <c r="CG67" s="386"/>
    </row>
    <row r="68" spans="1:119" ht="17.100000000000001" customHeight="1">
      <c r="A68" s="257"/>
      <c r="B68" s="257"/>
      <c r="C68" s="257"/>
      <c r="D68" s="257"/>
      <c r="E68" s="257"/>
      <c r="F68" s="257"/>
      <c r="G68" s="257"/>
      <c r="H68" s="257"/>
      <c r="I68" s="257"/>
      <c r="J68" s="389"/>
      <c r="K68" s="532"/>
      <c r="L68" s="532"/>
      <c r="M68" s="532"/>
      <c r="N68" s="532"/>
      <c r="O68" s="532"/>
      <c r="P68" s="532"/>
      <c r="Q68" s="532"/>
      <c r="R68" s="532"/>
      <c r="S68" s="532"/>
      <c r="T68" s="532"/>
      <c r="U68" s="532"/>
      <c r="V68" s="532"/>
      <c r="W68" s="532"/>
      <c r="X68" s="532"/>
      <c r="Y68" s="532"/>
      <c r="Z68" s="532"/>
      <c r="AA68" s="532"/>
      <c r="AB68" s="532"/>
      <c r="AC68" s="532"/>
      <c r="AD68" s="532"/>
      <c r="AE68" s="532"/>
      <c r="AF68" s="532"/>
      <c r="AG68" s="532"/>
      <c r="AH68" s="532"/>
      <c r="AI68" s="532"/>
      <c r="AJ68" s="532"/>
      <c r="AK68" s="532"/>
      <c r="AL68" s="532"/>
      <c r="AM68" s="532"/>
      <c r="AN68" s="532"/>
      <c r="AO68" s="532"/>
      <c r="AP68" s="532"/>
      <c r="AQ68" s="532"/>
      <c r="AR68" s="532"/>
      <c r="AS68" s="532"/>
      <c r="AT68" s="532"/>
      <c r="AU68" s="532"/>
      <c r="AV68" s="532"/>
      <c r="AW68" s="532"/>
      <c r="AX68" s="532"/>
      <c r="AY68" s="532"/>
      <c r="AZ68" s="532"/>
      <c r="BA68" s="532"/>
      <c r="BB68" s="532"/>
      <c r="BC68" s="532"/>
      <c r="BD68" s="532"/>
      <c r="BE68" s="388"/>
      <c r="BF68" s="55">
        <f t="shared" si="26"/>
        <v>1060</v>
      </c>
      <c r="BG68" s="59" t="str">
        <f>IFERROR(VLOOKUP(BF68,#REF!,2,0),"")</f>
        <v/>
      </c>
      <c r="BH68"/>
      <c r="BI68"/>
      <c r="BJ68"/>
      <c r="BK68"/>
      <c r="BL68"/>
      <c r="BN68"/>
      <c r="BO68"/>
      <c r="BP68"/>
      <c r="BQ68"/>
      <c r="BR68"/>
      <c r="BS68"/>
      <c r="BT68"/>
      <c r="BU68"/>
      <c r="BV68"/>
      <c r="BW68"/>
      <c r="BX68"/>
      <c r="BY68"/>
      <c r="BZ68"/>
      <c r="CA68"/>
      <c r="CB68"/>
      <c r="CD68" s="386"/>
      <c r="CE68" s="386"/>
      <c r="CF68" s="386"/>
      <c r="CG68" s="386"/>
    </row>
    <row r="69" spans="1:119" ht="17.100000000000001" customHeight="1">
      <c r="A69" s="257"/>
      <c r="B69" s="257"/>
      <c r="C69" s="257"/>
      <c r="D69" s="257"/>
      <c r="E69" s="257"/>
      <c r="F69" s="257"/>
      <c r="G69" s="257"/>
      <c r="H69" s="257"/>
      <c r="I69" s="257"/>
      <c r="J69" s="389"/>
      <c r="K69" s="532"/>
      <c r="L69" s="532"/>
      <c r="M69" s="532"/>
      <c r="N69" s="532"/>
      <c r="O69" s="532"/>
      <c r="P69" s="532"/>
      <c r="Q69" s="532"/>
      <c r="R69" s="532"/>
      <c r="S69" s="532"/>
      <c r="T69" s="532"/>
      <c r="U69" s="532"/>
      <c r="V69" s="532"/>
      <c r="W69" s="532"/>
      <c r="X69" s="532"/>
      <c r="Y69" s="532"/>
      <c r="Z69" s="532"/>
      <c r="AA69" s="532"/>
      <c r="AB69" s="532"/>
      <c r="AC69" s="532"/>
      <c r="AD69" s="532"/>
      <c r="AE69" s="532"/>
      <c r="AF69" s="532"/>
      <c r="AG69" s="532"/>
      <c r="AH69" s="532"/>
      <c r="AI69" s="532"/>
      <c r="AJ69" s="532"/>
      <c r="AK69" s="532"/>
      <c r="AL69" s="532"/>
      <c r="AM69" s="532"/>
      <c r="AN69" s="532"/>
      <c r="AO69" s="532"/>
      <c r="AP69" s="532"/>
      <c r="AQ69" s="532"/>
      <c r="AR69" s="532"/>
      <c r="AS69" s="532"/>
      <c r="AT69" s="532"/>
      <c r="AU69" s="532"/>
      <c r="AV69" s="532"/>
      <c r="AW69" s="532"/>
      <c r="AX69" s="532"/>
      <c r="AY69" s="532"/>
      <c r="AZ69" s="532"/>
      <c r="BA69" s="532"/>
      <c r="BB69" s="532"/>
      <c r="BC69" s="532"/>
      <c r="BD69" s="532"/>
      <c r="BE69" s="388"/>
      <c r="BF69" s="55">
        <f t="shared" si="26"/>
        <v>1061</v>
      </c>
      <c r="BG69" s="59" t="str">
        <f>IFERROR(VLOOKUP(BF69,#REF!,2,0),"")</f>
        <v/>
      </c>
      <c r="BH69"/>
      <c r="BI69"/>
      <c r="BJ69"/>
      <c r="BK69"/>
      <c r="BL69"/>
      <c r="BN69"/>
      <c r="BO69"/>
      <c r="BP69"/>
      <c r="BQ69"/>
      <c r="BR69"/>
      <c r="BS69"/>
      <c r="BT69"/>
      <c r="BU69"/>
      <c r="BV69"/>
      <c r="BW69"/>
      <c r="BX69"/>
      <c r="BY69"/>
      <c r="BZ69"/>
      <c r="CA69"/>
      <c r="CB69"/>
      <c r="CD69" s="386"/>
      <c r="CE69" s="386"/>
      <c r="CF69" s="386"/>
      <c r="CG69" s="386"/>
    </row>
    <row r="70" spans="1:119" s="3" customFormat="1" ht="15.75" customHeight="1">
      <c r="A70" s="264"/>
      <c r="B70" s="264"/>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c r="AI70" s="264"/>
      <c r="AJ70" s="264"/>
      <c r="AK70" s="264"/>
      <c r="AL70" s="264"/>
      <c r="AM70" s="264"/>
      <c r="AN70" s="264"/>
      <c r="AO70" s="264"/>
      <c r="AP70" s="264"/>
      <c r="AQ70" s="264"/>
      <c r="AR70" s="264"/>
      <c r="AS70" s="264"/>
      <c r="AT70" s="264"/>
      <c r="AU70" s="264"/>
      <c r="AV70" s="264"/>
      <c r="AW70" s="264"/>
      <c r="AX70" s="264"/>
      <c r="AY70" s="264"/>
      <c r="AZ70" s="264"/>
      <c r="BA70" s="264"/>
      <c r="BB70" s="264"/>
      <c r="BC70" s="264"/>
      <c r="BD70" s="264"/>
      <c r="BE70" s="264"/>
      <c r="BF70" s="53"/>
      <c r="BG70" s="56"/>
      <c r="BH70" s="56"/>
      <c r="BI70" s="56"/>
      <c r="BJ70" s="56"/>
      <c r="BK70" s="56"/>
      <c r="BL70" s="56"/>
      <c r="BM70" s="56"/>
      <c r="BN70" s="5"/>
      <c r="BO70" s="5"/>
      <c r="BP70" s="5"/>
      <c r="BQ70" s="5"/>
      <c r="BR70" s="5"/>
      <c r="BS70" s="5"/>
      <c r="BT70" s="5"/>
      <c r="BU70" s="5"/>
      <c r="BV70" s="5"/>
      <c r="BW70" s="5"/>
      <c r="BX70" s="5"/>
      <c r="BY70" s="5"/>
      <c r="BZ70" s="5"/>
      <c r="CA70" s="5"/>
      <c r="CB70" s="5"/>
      <c r="CD70" s="386"/>
      <c r="CE70" s="386"/>
      <c r="CF70" s="386"/>
      <c r="CG70" s="386"/>
      <c r="DC70"/>
      <c r="DD70"/>
      <c r="DE70"/>
      <c r="DF70"/>
      <c r="DG70"/>
      <c r="DH70"/>
      <c r="DI70"/>
      <c r="DJ70"/>
      <c r="DK70"/>
      <c r="DL70"/>
      <c r="DM70"/>
      <c r="DN70"/>
      <c r="DO70"/>
    </row>
    <row r="71" spans="1:119" s="3" customFormat="1" ht="15.75" customHeight="1">
      <c r="A71" s="264"/>
      <c r="B71" s="264"/>
      <c r="C71" s="264"/>
      <c r="D71" s="264"/>
      <c r="E71" s="264"/>
      <c r="F71" s="264"/>
      <c r="G71" s="264"/>
      <c r="H71" s="264"/>
      <c r="I71" s="264"/>
      <c r="J71" s="264"/>
      <c r="K71" s="264"/>
      <c r="L71" s="264"/>
      <c r="M71" s="264"/>
      <c r="N71" s="264"/>
      <c r="O71" s="264"/>
      <c r="P71" s="264"/>
      <c r="Q71" s="264"/>
      <c r="R71" s="264"/>
      <c r="S71" s="264"/>
      <c r="T71" s="264"/>
      <c r="U71" s="264"/>
      <c r="V71" s="264"/>
      <c r="W71" s="264"/>
      <c r="X71" s="264"/>
      <c r="Y71" s="264"/>
      <c r="Z71" s="264"/>
      <c r="AA71" s="264"/>
      <c r="AB71" s="264"/>
      <c r="AC71" s="264"/>
      <c r="AD71" s="264"/>
      <c r="AE71" s="264"/>
      <c r="AF71" s="264"/>
      <c r="AG71" s="264"/>
      <c r="AH71" s="264"/>
      <c r="AI71" s="264"/>
      <c r="AJ71" s="264"/>
      <c r="AK71" s="264"/>
      <c r="AL71" s="264"/>
      <c r="AM71" s="264"/>
      <c r="AN71" s="264"/>
      <c r="AO71" s="264"/>
      <c r="AP71" s="264"/>
      <c r="AQ71" s="264"/>
      <c r="AR71" s="264"/>
      <c r="AS71" s="264"/>
      <c r="AT71" s="264"/>
      <c r="AU71" s="264"/>
      <c r="AV71" s="264"/>
      <c r="AW71" s="264"/>
      <c r="AX71" s="264"/>
      <c r="AY71" s="264"/>
      <c r="AZ71" s="264"/>
      <c r="BA71" s="264"/>
      <c r="BB71" s="264"/>
      <c r="BC71" s="264"/>
      <c r="BD71" s="264"/>
      <c r="BE71" s="264"/>
      <c r="BF71" s="53"/>
      <c r="BG71" s="56"/>
      <c r="BH71" s="56"/>
      <c r="BI71" s="56"/>
      <c r="BJ71" s="56"/>
      <c r="BK71" s="56"/>
      <c r="BL71" s="56"/>
      <c r="BM71" s="56"/>
      <c r="CD71" s="386"/>
      <c r="CE71" s="386"/>
      <c r="CF71" s="386"/>
      <c r="CG71" s="386"/>
      <c r="DC71"/>
      <c r="DD71"/>
      <c r="DE71"/>
      <c r="DF71"/>
      <c r="DG71"/>
      <c r="DH71"/>
      <c r="DI71"/>
      <c r="DJ71"/>
      <c r="DK71"/>
      <c r="DL71"/>
      <c r="DM71"/>
      <c r="DN71"/>
      <c r="DO71"/>
    </row>
    <row r="72" spans="1:119" customFormat="1">
      <c r="A72" s="264"/>
      <c r="B72" s="264"/>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4"/>
      <c r="AK72" s="264"/>
      <c r="AL72" s="264"/>
      <c r="AM72" s="264"/>
      <c r="AN72" s="264"/>
      <c r="AO72" s="264"/>
      <c r="AP72" s="264"/>
      <c r="AQ72" s="264"/>
      <c r="AR72" s="264"/>
      <c r="AS72" s="264"/>
      <c r="AT72" s="264"/>
      <c r="AU72" s="264"/>
      <c r="AV72" s="264"/>
      <c r="AW72" s="264"/>
      <c r="AX72" s="264"/>
      <c r="AY72" s="264"/>
      <c r="AZ72" s="264"/>
      <c r="BA72" s="264"/>
      <c r="BB72" s="264"/>
      <c r="BC72" s="264"/>
      <c r="BD72" s="264"/>
      <c r="BE72" s="264"/>
      <c r="CD72" s="386"/>
      <c r="CE72" s="386"/>
      <c r="CF72" s="386"/>
      <c r="CG72" s="386"/>
    </row>
    <row r="73" spans="1:119" customFormat="1" ht="15.75" customHeight="1">
      <c r="A73" s="264"/>
      <c r="B73" s="264"/>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64"/>
      <c r="AK73" s="264"/>
      <c r="AL73" s="264"/>
      <c r="AM73" s="264"/>
      <c r="AN73" s="264"/>
      <c r="AO73" s="264"/>
      <c r="AP73" s="264"/>
      <c r="AQ73" s="264"/>
      <c r="AR73" s="264"/>
      <c r="AS73" s="264"/>
      <c r="AT73" s="264"/>
      <c r="AU73" s="264"/>
      <c r="AV73" s="264"/>
      <c r="AW73" s="264"/>
      <c r="AX73" s="264"/>
      <c r="AY73" s="264"/>
      <c r="AZ73" s="264"/>
      <c r="BA73" s="264"/>
      <c r="BB73" s="264"/>
      <c r="BC73" s="264"/>
      <c r="BD73" s="264"/>
      <c r="BE73" s="264"/>
      <c r="CD73" s="386"/>
      <c r="CE73" s="386"/>
      <c r="CF73" s="386"/>
      <c r="CG73" s="386"/>
    </row>
    <row r="74" spans="1:119" customFormat="1">
      <c r="A74" s="264"/>
      <c r="B74" s="264"/>
      <c r="C74" s="264"/>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4"/>
      <c r="AY74" s="264"/>
      <c r="AZ74" s="264"/>
      <c r="BA74" s="264"/>
      <c r="BB74" s="264"/>
      <c r="BC74" s="264"/>
      <c r="BD74" s="264"/>
      <c r="BE74" s="264"/>
      <c r="CD74" s="386"/>
      <c r="CE74" s="386"/>
      <c r="CF74" s="386"/>
      <c r="CG74" s="386"/>
    </row>
    <row r="75" spans="1:119" customFormat="1">
      <c r="A75" s="264"/>
      <c r="B75" s="264"/>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c r="AD75" s="264"/>
      <c r="AE75" s="264"/>
      <c r="AF75" s="264"/>
      <c r="AG75" s="264"/>
      <c r="AH75" s="264"/>
      <c r="AI75" s="264"/>
      <c r="AJ75" s="264"/>
      <c r="AK75" s="264"/>
      <c r="AL75" s="264"/>
      <c r="AM75" s="264"/>
      <c r="AN75" s="264"/>
      <c r="AO75" s="264"/>
      <c r="AP75" s="264"/>
      <c r="AQ75" s="264"/>
      <c r="AR75" s="264"/>
      <c r="AS75" s="264"/>
      <c r="AT75" s="264"/>
      <c r="AU75" s="264"/>
      <c r="AV75" s="264"/>
      <c r="AW75" s="264"/>
      <c r="AX75" s="264"/>
      <c r="AY75" s="264"/>
      <c r="AZ75" s="264"/>
      <c r="BA75" s="264"/>
      <c r="BB75" s="264"/>
      <c r="BC75" s="264"/>
      <c r="BD75" s="264"/>
      <c r="BE75" s="264"/>
      <c r="CD75" s="386"/>
      <c r="CE75" s="386"/>
      <c r="CF75" s="386"/>
      <c r="CG75" s="386"/>
    </row>
    <row r="76" spans="1:119" customFormat="1">
      <c r="A76" s="264"/>
      <c r="B76" s="264"/>
      <c r="C76" s="264"/>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c r="AD76" s="264"/>
      <c r="AE76" s="264"/>
      <c r="AF76" s="264"/>
      <c r="AG76" s="264"/>
      <c r="AH76" s="264"/>
      <c r="AI76" s="264"/>
      <c r="AJ76" s="264"/>
      <c r="AK76" s="264"/>
      <c r="AL76" s="264"/>
      <c r="AM76" s="264"/>
      <c r="AN76" s="264"/>
      <c r="AO76" s="264"/>
      <c r="AP76" s="264"/>
      <c r="AQ76" s="264"/>
      <c r="AR76" s="264"/>
      <c r="AS76" s="264"/>
      <c r="AT76" s="264"/>
      <c r="AU76" s="264"/>
      <c r="AV76" s="264"/>
      <c r="AW76" s="264"/>
      <c r="AX76" s="264"/>
      <c r="AY76" s="264"/>
      <c r="AZ76" s="264"/>
      <c r="BA76" s="264"/>
      <c r="BB76" s="264"/>
      <c r="BC76" s="264"/>
      <c r="BD76" s="264"/>
      <c r="BE76" s="264"/>
      <c r="CD76" s="386"/>
      <c r="CE76" s="386"/>
      <c r="CF76" s="386"/>
      <c r="CG76" s="386"/>
    </row>
    <row r="77" spans="1:119" customFormat="1">
      <c r="A77" s="264"/>
      <c r="B77" s="264"/>
      <c r="C77" s="264"/>
      <c r="D77" s="264"/>
      <c r="E77" s="264"/>
      <c r="F77" s="264"/>
      <c r="G77" s="264"/>
      <c r="H77" s="264"/>
      <c r="I77" s="264"/>
      <c r="J77" s="264"/>
      <c r="K77" s="264"/>
      <c r="L77" s="264"/>
      <c r="M77" s="264"/>
      <c r="N77" s="264"/>
      <c r="O77" s="264"/>
      <c r="P77" s="264"/>
      <c r="Q77" s="264"/>
      <c r="R77" s="264"/>
      <c r="S77" s="264"/>
      <c r="T77" s="264"/>
      <c r="U77" s="264"/>
      <c r="V77" s="264"/>
      <c r="W77" s="264"/>
      <c r="X77" s="264"/>
      <c r="Y77" s="264"/>
      <c r="Z77" s="264"/>
      <c r="AA77" s="264"/>
      <c r="AB77" s="264"/>
      <c r="AC77" s="264"/>
      <c r="AD77" s="264"/>
      <c r="AE77" s="264"/>
      <c r="AF77" s="264"/>
      <c r="AG77" s="264"/>
      <c r="AH77" s="264"/>
      <c r="AI77" s="264"/>
      <c r="AJ77" s="264"/>
      <c r="AK77" s="264"/>
      <c r="AL77" s="264"/>
      <c r="AM77" s="264"/>
      <c r="AN77" s="264"/>
      <c r="AO77" s="264"/>
      <c r="AP77" s="264"/>
      <c r="AQ77" s="264"/>
      <c r="AR77" s="264"/>
      <c r="AS77" s="264"/>
      <c r="AT77" s="264"/>
      <c r="AU77" s="264"/>
      <c r="AV77" s="264"/>
      <c r="AW77" s="264"/>
      <c r="AX77" s="264"/>
      <c r="AY77" s="264"/>
      <c r="AZ77" s="264"/>
      <c r="BA77" s="264"/>
      <c r="BB77" s="264"/>
      <c r="BC77" s="264"/>
      <c r="BD77" s="264"/>
      <c r="BE77" s="264"/>
      <c r="CD77" s="386"/>
      <c r="CE77" s="386"/>
      <c r="CF77" s="386"/>
      <c r="CG77" s="386"/>
    </row>
    <row r="78" spans="1:119" customFormat="1" ht="16.5" customHeight="1"/>
    <row r="79" spans="1:119" customFormat="1" ht="15.75" customHeight="1"/>
    <row r="80" spans="1:119" customFormat="1" ht="15.75" customHeight="1"/>
    <row r="81" spans="2:9" customFormat="1"/>
    <row r="82" spans="2:9" customFormat="1"/>
    <row r="83" spans="2:9" customFormat="1"/>
    <row r="84" spans="2:9" customFormat="1"/>
    <row r="85" spans="2:9" customFormat="1"/>
    <row r="86" spans="2:9" customFormat="1"/>
    <row r="87" spans="2:9" customFormat="1">
      <c r="B87" s="2"/>
      <c r="C87" s="9"/>
      <c r="D87" s="9"/>
      <c r="E87" s="9"/>
      <c r="F87" s="9"/>
      <c r="G87" s="9"/>
      <c r="H87" s="9"/>
      <c r="I87" s="9"/>
    </row>
    <row r="88" spans="2:9" customFormat="1">
      <c r="B88" s="2"/>
      <c r="C88" s="9"/>
      <c r="D88" s="9"/>
      <c r="E88" s="9"/>
      <c r="F88" s="9"/>
      <c r="G88" s="9"/>
      <c r="H88" s="9"/>
      <c r="I88" s="9"/>
    </row>
    <row r="89" spans="2:9" customFormat="1">
      <c r="B89" s="2"/>
      <c r="C89" s="9"/>
      <c r="D89" s="9"/>
      <c r="E89" s="9"/>
      <c r="F89" s="9"/>
      <c r="G89" s="9"/>
      <c r="H89" s="9"/>
      <c r="I89" s="9"/>
    </row>
    <row r="90" spans="2:9" customFormat="1">
      <c r="B90" s="2"/>
      <c r="C90" s="9"/>
      <c r="D90" s="9"/>
      <c r="E90" s="9"/>
      <c r="F90" s="9"/>
      <c r="G90" s="9"/>
      <c r="H90" s="9"/>
      <c r="I90" s="9"/>
    </row>
    <row r="91" spans="2:9" customFormat="1">
      <c r="B91" s="2"/>
      <c r="C91" s="9"/>
      <c r="D91" s="9"/>
      <c r="E91" s="9"/>
      <c r="F91" s="9"/>
      <c r="G91" s="9"/>
      <c r="H91" s="9"/>
      <c r="I91" s="9"/>
    </row>
    <row r="92" spans="2:9" customFormat="1">
      <c r="B92" s="2"/>
      <c r="C92" s="9"/>
      <c r="D92" s="9"/>
      <c r="E92" s="9"/>
      <c r="F92" s="9"/>
      <c r="G92" s="9"/>
      <c r="H92" s="9"/>
      <c r="I92" s="9"/>
    </row>
    <row r="93" spans="2:9" customFormat="1">
      <c r="B93" s="2"/>
      <c r="C93" s="9"/>
      <c r="D93" s="9"/>
      <c r="E93" s="9"/>
      <c r="F93" s="9"/>
      <c r="G93" s="9"/>
      <c r="H93" s="9"/>
      <c r="I93" s="9"/>
    </row>
    <row r="94" spans="2:9" customFormat="1">
      <c r="B94" s="2"/>
      <c r="C94" s="9"/>
      <c r="D94" s="9"/>
      <c r="E94" s="9"/>
      <c r="F94" s="9"/>
      <c r="G94" s="9"/>
      <c r="H94" s="9"/>
      <c r="I94" s="9"/>
    </row>
    <row r="95" spans="2:9" customFormat="1">
      <c r="B95" s="2"/>
      <c r="C95" s="9"/>
      <c r="D95" s="9"/>
      <c r="E95" s="9"/>
      <c r="F95" s="9"/>
      <c r="G95" s="9"/>
      <c r="H95" s="9"/>
      <c r="I95" s="9"/>
    </row>
    <row r="96" spans="2:9" customFormat="1"/>
    <row r="97" spans="4:12" customFormat="1"/>
    <row r="98" spans="4:12" customFormat="1"/>
    <row r="99" spans="4:12" customFormat="1"/>
    <row r="100" spans="4:12" customFormat="1"/>
    <row r="101" spans="4:12" customFormat="1">
      <c r="D101" s="9"/>
      <c r="E101" s="9"/>
      <c r="F101" s="9"/>
      <c r="G101" s="9"/>
      <c r="H101" s="9"/>
      <c r="I101" s="9"/>
    </row>
    <row r="102" spans="4:12" customFormat="1">
      <c r="D102" s="9"/>
      <c r="E102" s="9"/>
      <c r="F102" s="9"/>
      <c r="G102" s="9"/>
      <c r="H102" s="9"/>
      <c r="I102" s="9"/>
    </row>
    <row r="103" spans="4:12" customFormat="1">
      <c r="D103" s="9"/>
      <c r="E103" s="9"/>
      <c r="F103" s="9"/>
      <c r="G103" s="9"/>
      <c r="H103" s="9"/>
      <c r="I103" s="9"/>
    </row>
    <row r="104" spans="4:12" customFormat="1">
      <c r="D104" s="9"/>
      <c r="E104" s="9"/>
      <c r="F104" s="9"/>
      <c r="G104" s="9"/>
      <c r="H104" s="9"/>
      <c r="I104" s="9"/>
    </row>
    <row r="105" spans="4:12" customFormat="1">
      <c r="D105" s="9"/>
      <c r="E105" s="9"/>
      <c r="F105" s="9"/>
      <c r="G105" s="9"/>
      <c r="H105" s="9"/>
      <c r="I105" s="9"/>
    </row>
    <row r="106" spans="4:12" customFormat="1">
      <c r="D106" s="9"/>
      <c r="E106" s="9"/>
      <c r="F106" s="9"/>
      <c r="G106" s="9"/>
      <c r="H106" s="9"/>
      <c r="I106" s="9"/>
    </row>
    <row r="107" spans="4:12" customFormat="1"/>
    <row r="108" spans="4:12" customFormat="1"/>
    <row r="109" spans="4:12" customFormat="1">
      <c r="E109" s="9"/>
      <c r="F109" s="9"/>
      <c r="G109" s="9"/>
      <c r="H109" s="9"/>
      <c r="I109" s="9"/>
      <c r="J109" s="1"/>
      <c r="K109" s="8"/>
      <c r="L109" s="8"/>
    </row>
    <row r="110" spans="4:12" customFormat="1">
      <c r="D110" s="9"/>
      <c r="E110" s="9"/>
      <c r="F110" s="9"/>
      <c r="G110" s="9"/>
      <c r="H110" s="9"/>
      <c r="I110" s="9"/>
      <c r="J110" s="1"/>
      <c r="K110" s="8"/>
      <c r="L110" s="8"/>
    </row>
    <row r="111" spans="4:12" customFormat="1">
      <c r="D111" s="9"/>
      <c r="E111" s="9"/>
      <c r="F111" s="9"/>
      <c r="G111" s="9"/>
      <c r="H111" s="9"/>
      <c r="I111" s="9"/>
      <c r="J111" s="1"/>
      <c r="K111" s="8"/>
      <c r="L111" s="8"/>
    </row>
    <row r="112" spans="4:12" customFormat="1">
      <c r="D112" s="9"/>
      <c r="E112" s="9"/>
      <c r="F112" s="9"/>
      <c r="G112" s="9"/>
      <c r="H112" s="9"/>
      <c r="I112" s="9"/>
      <c r="J112" s="1"/>
      <c r="K112" s="8"/>
      <c r="L112" s="8"/>
    </row>
    <row r="113" spans="4:9" customFormat="1">
      <c r="D113" s="9"/>
      <c r="E113" s="9"/>
      <c r="F113" s="9"/>
      <c r="G113" s="9"/>
      <c r="H113" s="9"/>
      <c r="I113" s="9"/>
    </row>
    <row r="114" spans="4:9" customFormat="1">
      <c r="D114" s="9"/>
      <c r="E114" s="9"/>
      <c r="F114" s="9"/>
      <c r="G114" s="9"/>
      <c r="H114" s="9"/>
      <c r="I114" s="9"/>
    </row>
    <row r="115" spans="4:9" customFormat="1">
      <c r="D115" s="9"/>
      <c r="E115" s="9"/>
      <c r="F115" s="9"/>
      <c r="G115" s="9"/>
      <c r="H115" s="9"/>
      <c r="I115" s="9"/>
    </row>
    <row r="116" spans="4:9" customFormat="1">
      <c r="D116" s="9"/>
      <c r="E116" s="9"/>
      <c r="F116" s="9"/>
      <c r="G116" s="9"/>
      <c r="H116" s="9"/>
      <c r="I116" s="9"/>
    </row>
    <row r="117" spans="4:9" customFormat="1">
      <c r="D117" s="9"/>
      <c r="E117" s="9"/>
      <c r="F117" s="9"/>
      <c r="G117" s="9"/>
      <c r="H117" s="9"/>
      <c r="I117" s="9"/>
    </row>
    <row r="118" spans="4:9" customFormat="1">
      <c r="D118" s="9"/>
      <c r="E118" s="9"/>
      <c r="F118" s="9"/>
      <c r="G118" s="9"/>
      <c r="H118" s="9"/>
      <c r="I118" s="9"/>
    </row>
    <row r="119" spans="4:9" customFormat="1">
      <c r="D119" s="9"/>
      <c r="E119" s="9"/>
      <c r="F119" s="9"/>
      <c r="G119" s="9"/>
      <c r="H119" s="9"/>
      <c r="I119" s="9"/>
    </row>
    <row r="120" spans="4:9" customFormat="1">
      <c r="D120" s="9"/>
      <c r="E120" s="9"/>
      <c r="F120" s="9"/>
      <c r="G120" s="9"/>
      <c r="H120" s="9"/>
      <c r="I120" s="9"/>
    </row>
    <row r="121" spans="4:9" customFormat="1"/>
    <row r="122" spans="4:9" customFormat="1"/>
    <row r="123" spans="4:9" customFormat="1"/>
    <row r="124" spans="4:9" customFormat="1"/>
    <row r="125" spans="4:9" customFormat="1"/>
    <row r="126" spans="4:9" customFormat="1"/>
    <row r="127" spans="4:9" customFormat="1"/>
    <row r="128" spans="4:9"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spans="1:119" customFormat="1"/>
    <row r="162" spans="1:119" customFormat="1"/>
    <row r="163" spans="1:119" customFormat="1"/>
    <row r="164" spans="1:119" customFormat="1"/>
    <row r="165" spans="1:119" customFormat="1"/>
    <row r="166" spans="1:119" customFormat="1"/>
    <row r="167" spans="1:119" customFormat="1"/>
    <row r="168" spans="1:119" s="3" customFormat="1">
      <c r="A168" s="2"/>
      <c r="B168" s="2"/>
      <c r="C168" s="9"/>
      <c r="D168" s="9"/>
      <c r="E168" s="9"/>
      <c r="F168" s="9"/>
      <c r="G168" s="9"/>
      <c r="H168" s="9"/>
      <c r="I168" s="9"/>
      <c r="J168" s="2"/>
      <c r="K168" s="8"/>
      <c r="L168" s="8"/>
      <c r="M168" s="8"/>
      <c r="N168" s="8"/>
      <c r="O168" s="8"/>
      <c r="P168" s="8"/>
      <c r="Q168" s="8"/>
      <c r="R168" s="8"/>
      <c r="S168" s="8"/>
      <c r="T168" s="8"/>
      <c r="U168" s="8"/>
      <c r="V168" s="8"/>
      <c r="W168" s="8"/>
      <c r="X168" s="8"/>
      <c r="Y168" s="8"/>
      <c r="Z168" s="8"/>
      <c r="AA168"/>
      <c r="AB168"/>
      <c r="AC168"/>
      <c r="AD168"/>
      <c r="AE168"/>
      <c r="AF168"/>
      <c r="AG168"/>
      <c r="AH168"/>
      <c r="AI168"/>
      <c r="AJ168"/>
      <c r="AK168"/>
      <c r="AL168"/>
      <c r="AM168"/>
      <c r="AN168"/>
      <c r="AO168"/>
      <c r="AP168"/>
      <c r="AQ168"/>
      <c r="AR168"/>
      <c r="AS168"/>
      <c r="AT168"/>
      <c r="AU168"/>
      <c r="AV168"/>
      <c r="AW168"/>
      <c r="AX168"/>
      <c r="AY168"/>
      <c r="AZ168"/>
      <c r="BA168" s="8"/>
      <c r="BB168" s="8"/>
      <c r="BC168" s="8"/>
      <c r="BD168" s="8"/>
      <c r="BE168" s="8"/>
      <c r="BF168" s="53"/>
      <c r="BG168" s="56"/>
      <c r="BH168" s="6"/>
      <c r="BN168" s="5"/>
      <c r="BO168" s="5"/>
      <c r="BP168" s="5"/>
      <c r="BQ168" s="5"/>
      <c r="BR168" s="5"/>
      <c r="BS168" s="5"/>
      <c r="BT168" s="5"/>
      <c r="BU168" s="5"/>
      <c r="BV168" s="5"/>
      <c r="BW168" s="5"/>
      <c r="BX168" s="5"/>
      <c r="BY168" s="5"/>
      <c r="BZ168" s="5"/>
      <c r="CA168" s="5"/>
      <c r="CB168" s="5"/>
      <c r="DC168"/>
      <c r="DD168"/>
      <c r="DE168"/>
      <c r="DF168"/>
      <c r="DG168"/>
      <c r="DH168"/>
      <c r="DI168"/>
      <c r="DJ168"/>
      <c r="DK168"/>
      <c r="DL168"/>
      <c r="DM168"/>
      <c r="DN168"/>
      <c r="DO168"/>
    </row>
    <row r="169" spans="1:119" s="3" customFormat="1">
      <c r="A169" s="2"/>
      <c r="B169" s="2"/>
      <c r="C169" s="9"/>
      <c r="D169" s="9"/>
      <c r="E169" s="9"/>
      <c r="F169" s="9"/>
      <c r="G169" s="9"/>
      <c r="H169" s="9"/>
      <c r="I169" s="9"/>
      <c r="J169" s="2"/>
      <c r="K169" s="8"/>
      <c r="L169" s="8"/>
      <c r="M169" s="8"/>
      <c r="N169" s="8"/>
      <c r="O169" s="8"/>
      <c r="P169" s="8"/>
      <c r="Q169" s="8"/>
      <c r="R169" s="8"/>
      <c r="S169" s="8"/>
      <c r="T169" s="8"/>
      <c r="U169" s="8"/>
      <c r="V169" s="8"/>
      <c r="W169" s="8"/>
      <c r="X169" s="8"/>
      <c r="Y169" s="8"/>
      <c r="Z169" s="8"/>
      <c r="AA169"/>
      <c r="AB169"/>
      <c r="AC169"/>
      <c r="AD169"/>
      <c r="AE169"/>
      <c r="AF169"/>
      <c r="AG169"/>
      <c r="AH169"/>
      <c r="AI169"/>
      <c r="AJ169"/>
      <c r="AK169"/>
      <c r="AL169"/>
      <c r="AM169"/>
      <c r="AN169"/>
      <c r="AO169"/>
      <c r="AP169"/>
      <c r="AQ169"/>
      <c r="AR169"/>
      <c r="AS169"/>
      <c r="AT169"/>
      <c r="AU169"/>
      <c r="AV169"/>
      <c r="AW169"/>
      <c r="AX169"/>
      <c r="AY169"/>
      <c r="AZ169"/>
      <c r="BA169" s="8"/>
      <c r="BB169" s="8"/>
      <c r="BC169" s="8"/>
      <c r="BD169" s="8"/>
      <c r="BE169" s="8"/>
      <c r="BF169" s="53"/>
      <c r="BG169" s="56"/>
      <c r="BH169" s="6"/>
      <c r="BN169" s="5"/>
      <c r="BO169" s="5"/>
      <c r="BP169" s="5"/>
      <c r="BQ169" s="5"/>
      <c r="BR169" s="5"/>
      <c r="BS169" s="5"/>
      <c r="BT169" s="5"/>
      <c r="BU169" s="5"/>
      <c r="BV169" s="5"/>
      <c r="BW169" s="5"/>
      <c r="BX169" s="5"/>
      <c r="BY169" s="5"/>
      <c r="BZ169" s="5"/>
      <c r="CA169" s="5"/>
      <c r="CB169" s="5"/>
      <c r="DC169"/>
      <c r="DD169"/>
      <c r="DE169"/>
      <c r="DF169"/>
      <c r="DG169"/>
      <c r="DH169"/>
      <c r="DI169"/>
      <c r="DJ169"/>
      <c r="DK169"/>
      <c r="DL169"/>
      <c r="DM169"/>
      <c r="DN169"/>
      <c r="DO169"/>
    </row>
    <row r="170" spans="1:119" s="3" customFormat="1">
      <c r="A170" s="2"/>
      <c r="B170" s="2"/>
      <c r="C170" s="9"/>
      <c r="D170" s="9"/>
      <c r="E170" s="9"/>
      <c r="F170" s="9"/>
      <c r="G170" s="9"/>
      <c r="H170" s="9"/>
      <c r="I170" s="9"/>
      <c r="J170" s="2"/>
      <c r="K170" s="8"/>
      <c r="L170" s="8"/>
      <c r="M170" s="8"/>
      <c r="N170" s="8"/>
      <c r="O170" s="8"/>
      <c r="P170" s="8"/>
      <c r="Q170" s="8"/>
      <c r="R170" s="8"/>
      <c r="S170" s="8"/>
      <c r="T170" s="8"/>
      <c r="U170" s="8"/>
      <c r="V170" s="8"/>
      <c r="W170" s="8"/>
      <c r="X170" s="8"/>
      <c r="Y170" s="8"/>
      <c r="Z170" s="8"/>
      <c r="AA170"/>
      <c r="AB170"/>
      <c r="AC170"/>
      <c r="AD170"/>
      <c r="AE170"/>
      <c r="AF170"/>
      <c r="AG170"/>
      <c r="AH170"/>
      <c r="AI170"/>
      <c r="AJ170"/>
      <c r="AK170"/>
      <c r="AL170"/>
      <c r="AM170"/>
      <c r="AN170"/>
      <c r="AO170"/>
      <c r="AP170"/>
      <c r="AQ170"/>
      <c r="AR170"/>
      <c r="AS170"/>
      <c r="AT170"/>
      <c r="AU170"/>
      <c r="AV170"/>
      <c r="AW170"/>
      <c r="AX170"/>
      <c r="AY170"/>
      <c r="AZ170"/>
      <c r="BA170" s="8"/>
      <c r="BB170" s="8"/>
      <c r="BC170" s="8"/>
      <c r="BD170" s="8"/>
      <c r="BE170" s="8"/>
      <c r="BF170" s="53"/>
      <c r="BG170" s="56"/>
      <c r="BH170" s="6"/>
      <c r="BN170" s="5"/>
      <c r="BO170" s="5"/>
      <c r="BP170" s="5"/>
      <c r="BQ170" s="5"/>
      <c r="BR170" s="5"/>
      <c r="BS170" s="5"/>
      <c r="BT170" s="5"/>
      <c r="BU170" s="5"/>
      <c r="BV170" s="5"/>
      <c r="BW170" s="5"/>
      <c r="BX170" s="5"/>
      <c r="BY170" s="5"/>
      <c r="BZ170" s="5"/>
      <c r="CA170" s="5"/>
      <c r="CB170" s="5"/>
      <c r="DC170"/>
      <c r="DD170"/>
      <c r="DE170"/>
      <c r="DF170"/>
      <c r="DG170"/>
      <c r="DH170"/>
      <c r="DI170"/>
      <c r="DJ170"/>
      <c r="DK170"/>
      <c r="DL170"/>
      <c r="DM170"/>
      <c r="DN170"/>
      <c r="DO170"/>
    </row>
    <row r="171" spans="1:119" s="3" customFormat="1">
      <c r="A171" s="2"/>
      <c r="B171" s="2"/>
      <c r="C171" s="9"/>
      <c r="D171" s="9"/>
      <c r="E171" s="9"/>
      <c r="F171" s="9"/>
      <c r="G171" s="9"/>
      <c r="H171" s="9"/>
      <c r="I171" s="9"/>
      <c r="J171" s="2"/>
      <c r="K171" s="8"/>
      <c r="L171" s="8"/>
      <c r="M171" s="8"/>
      <c r="N171" s="8"/>
      <c r="O171" s="8"/>
      <c r="P171" s="8"/>
      <c r="Q171" s="8"/>
      <c r="R171" s="8"/>
      <c r="S171" s="8"/>
      <c r="T171" s="8"/>
      <c r="U171" s="8"/>
      <c r="V171" s="8"/>
      <c r="W171" s="8"/>
      <c r="X171" s="8"/>
      <c r="Y171" s="8"/>
      <c r="Z171" s="8"/>
      <c r="AA171"/>
      <c r="AB171"/>
      <c r="AC171"/>
      <c r="AD171"/>
      <c r="AE171"/>
      <c r="AF171"/>
      <c r="AG171"/>
      <c r="AH171"/>
      <c r="AI171"/>
      <c r="AJ171"/>
      <c r="AK171"/>
      <c r="AL171"/>
      <c r="AM171"/>
      <c r="AN171"/>
      <c r="AO171"/>
      <c r="AP171"/>
      <c r="AQ171"/>
      <c r="AR171"/>
      <c r="AS171"/>
      <c r="AT171"/>
      <c r="AU171"/>
      <c r="AV171"/>
      <c r="AW171"/>
      <c r="AX171"/>
      <c r="AY171"/>
      <c r="AZ171"/>
      <c r="BA171" s="8"/>
      <c r="BB171" s="8"/>
      <c r="BC171" s="8"/>
      <c r="BD171" s="8"/>
      <c r="BE171" s="8"/>
      <c r="BF171" s="53"/>
      <c r="BG171" s="56"/>
      <c r="BH171" s="6"/>
      <c r="BN171" s="5"/>
      <c r="BO171" s="5"/>
      <c r="BP171" s="5"/>
      <c r="BQ171" s="5"/>
      <c r="BR171" s="5"/>
      <c r="BS171" s="5"/>
      <c r="BT171" s="5"/>
      <c r="BU171" s="5"/>
      <c r="BV171" s="5"/>
      <c r="BW171" s="5"/>
      <c r="BX171" s="5"/>
      <c r="BY171" s="5"/>
      <c r="BZ171" s="5"/>
      <c r="CA171" s="5"/>
      <c r="CB171" s="5"/>
      <c r="DC171"/>
      <c r="DD171"/>
      <c r="DE171"/>
      <c r="DF171"/>
      <c r="DG171"/>
      <c r="DH171"/>
      <c r="DI171"/>
      <c r="DJ171"/>
      <c r="DK171"/>
      <c r="DL171"/>
      <c r="DM171"/>
      <c r="DN171"/>
      <c r="DO171"/>
    </row>
    <row r="172" spans="1:119" s="3" customFormat="1">
      <c r="A172" s="2"/>
      <c r="B172" s="2"/>
      <c r="C172" s="9"/>
      <c r="D172" s="9"/>
      <c r="E172" s="9"/>
      <c r="F172" s="9"/>
      <c r="G172" s="9"/>
      <c r="H172" s="9"/>
      <c r="I172" s="9"/>
      <c r="J172" s="2"/>
      <c r="K172" s="8"/>
      <c r="L172" s="8"/>
      <c r="M172" s="8"/>
      <c r="N172" s="8"/>
      <c r="O172" s="8"/>
      <c r="P172" s="8"/>
      <c r="Q172" s="8"/>
      <c r="R172" s="8"/>
      <c r="S172" s="8"/>
      <c r="T172" s="8"/>
      <c r="U172" s="8"/>
      <c r="V172" s="8"/>
      <c r="W172" s="8"/>
      <c r="X172" s="8"/>
      <c r="Y172" s="8"/>
      <c r="Z172" s="8"/>
      <c r="AA172"/>
      <c r="AB172"/>
      <c r="AC172"/>
      <c r="AD172"/>
      <c r="AE172"/>
      <c r="AF172"/>
      <c r="AG172"/>
      <c r="AH172"/>
      <c r="AI172"/>
      <c r="AJ172"/>
      <c r="AK172"/>
      <c r="AL172"/>
      <c r="AM172"/>
      <c r="AN172"/>
      <c r="AO172"/>
      <c r="AP172"/>
      <c r="AQ172"/>
      <c r="AR172"/>
      <c r="AS172"/>
      <c r="AT172"/>
      <c r="AU172"/>
      <c r="AV172"/>
      <c r="AW172"/>
      <c r="AX172"/>
      <c r="AY172"/>
      <c r="AZ172"/>
      <c r="BA172" s="8"/>
      <c r="BB172" s="8"/>
      <c r="BC172" s="8"/>
      <c r="BD172" s="8"/>
      <c r="BE172" s="8"/>
      <c r="BF172" s="53"/>
      <c r="BG172" s="56"/>
      <c r="BH172" s="6"/>
      <c r="BN172" s="5"/>
      <c r="BO172" s="5"/>
      <c r="BP172" s="5"/>
      <c r="BQ172" s="5"/>
      <c r="BR172" s="5"/>
      <c r="BS172" s="5"/>
      <c r="BT172" s="5"/>
      <c r="BU172" s="5"/>
      <c r="BV172" s="5"/>
      <c r="BW172" s="5"/>
      <c r="BX172" s="5"/>
      <c r="BY172" s="5"/>
      <c r="BZ172" s="5"/>
      <c r="CA172" s="5"/>
      <c r="CB172" s="5"/>
      <c r="DC172"/>
      <c r="DD172"/>
      <c r="DE172"/>
      <c r="DF172"/>
      <c r="DG172"/>
      <c r="DH172"/>
      <c r="DI172"/>
      <c r="DJ172"/>
      <c r="DK172"/>
      <c r="DL172"/>
      <c r="DM172"/>
      <c r="DN172"/>
      <c r="DO172"/>
    </row>
    <row r="173" spans="1:119" s="3" customFormat="1">
      <c r="A173" s="2"/>
      <c r="B173" s="2"/>
      <c r="C173" s="9"/>
      <c r="D173" s="9"/>
      <c r="E173" s="9"/>
      <c r="F173" s="9"/>
      <c r="G173" s="9"/>
      <c r="H173" s="9"/>
      <c r="I173" s="9"/>
      <c r="J173" s="2"/>
      <c r="K173" s="8"/>
      <c r="L173" s="8"/>
      <c r="M173" s="8"/>
      <c r="N173" s="8"/>
      <c r="O173" s="8"/>
      <c r="P173" s="8"/>
      <c r="Q173" s="8"/>
      <c r="R173" s="8"/>
      <c r="S173" s="8"/>
      <c r="T173" s="8"/>
      <c r="U173" s="8"/>
      <c r="V173" s="8"/>
      <c r="W173" s="8"/>
      <c r="X173" s="8"/>
      <c r="Y173" s="8"/>
      <c r="Z173" s="8"/>
      <c r="AA173"/>
      <c r="AB173"/>
      <c r="AC173"/>
      <c r="AD173"/>
      <c r="AE173"/>
      <c r="AF173"/>
      <c r="AG173"/>
      <c r="AH173"/>
      <c r="AI173"/>
      <c r="AJ173"/>
      <c r="AK173"/>
      <c r="AL173"/>
      <c r="AM173"/>
      <c r="AN173"/>
      <c r="AO173"/>
      <c r="AP173"/>
      <c r="AQ173"/>
      <c r="AR173"/>
      <c r="AS173"/>
      <c r="AT173"/>
      <c r="AU173"/>
      <c r="AV173"/>
      <c r="AW173"/>
      <c r="AX173"/>
      <c r="AY173"/>
      <c r="AZ173"/>
      <c r="BA173" s="8"/>
      <c r="BB173" s="8"/>
      <c r="BC173" s="8"/>
      <c r="BD173" s="8"/>
      <c r="BE173" s="8"/>
      <c r="BF173" s="53"/>
      <c r="BG173" s="56"/>
      <c r="BH173" s="6"/>
      <c r="BN173" s="5"/>
      <c r="BO173" s="5"/>
      <c r="BP173" s="5"/>
      <c r="BQ173" s="5"/>
      <c r="BR173" s="5"/>
      <c r="BS173" s="5"/>
      <c r="BT173" s="5"/>
      <c r="BU173" s="5"/>
      <c r="BV173" s="5"/>
      <c r="BW173" s="5"/>
      <c r="BX173" s="5"/>
      <c r="BY173" s="5"/>
      <c r="BZ173" s="5"/>
      <c r="CA173" s="5"/>
      <c r="CB173" s="5"/>
      <c r="DC173"/>
      <c r="DD173"/>
      <c r="DE173"/>
      <c r="DF173"/>
      <c r="DG173"/>
      <c r="DH173"/>
      <c r="DI173"/>
      <c r="DJ173"/>
      <c r="DK173"/>
      <c r="DL173"/>
      <c r="DM173"/>
      <c r="DN173"/>
      <c r="DO173"/>
    </row>
    <row r="174" spans="1:119" s="3" customFormat="1">
      <c r="A174" s="2"/>
      <c r="B174" s="2"/>
      <c r="C174" s="9"/>
      <c r="D174" s="9"/>
      <c r="E174" s="9"/>
      <c r="F174" s="9"/>
      <c r="G174" s="9"/>
      <c r="H174" s="9"/>
      <c r="I174" s="9"/>
      <c r="J174" s="2"/>
      <c r="K174" s="8"/>
      <c r="L174" s="8"/>
      <c r="M174" s="8"/>
      <c r="N174" s="8"/>
      <c r="O174" s="8"/>
      <c r="P174" s="8"/>
      <c r="Q174" s="8"/>
      <c r="R174" s="8"/>
      <c r="S174" s="8"/>
      <c r="T174" s="8"/>
      <c r="U174" s="8"/>
      <c r="V174" s="8"/>
      <c r="W174" s="8"/>
      <c r="X174" s="8"/>
      <c r="Y174" s="8"/>
      <c r="Z174" s="8"/>
      <c r="AA174"/>
      <c r="AB174"/>
      <c r="AC174"/>
      <c r="AD174"/>
      <c r="AE174"/>
      <c r="AF174"/>
      <c r="AG174"/>
      <c r="AH174"/>
      <c r="AI174"/>
      <c r="AJ174"/>
      <c r="AK174"/>
      <c r="AL174"/>
      <c r="AM174"/>
      <c r="AN174"/>
      <c r="AO174"/>
      <c r="AP174"/>
      <c r="AQ174"/>
      <c r="AR174"/>
      <c r="AS174"/>
      <c r="AT174"/>
      <c r="AU174"/>
      <c r="AV174"/>
      <c r="AW174"/>
      <c r="AX174"/>
      <c r="AY174"/>
      <c r="AZ174"/>
      <c r="BA174" s="8"/>
      <c r="BB174" s="8"/>
      <c r="BC174" s="8"/>
      <c r="BD174" s="8"/>
      <c r="BE174" s="8"/>
      <c r="BF174" s="53"/>
      <c r="BG174" s="56"/>
      <c r="BH174" s="6"/>
      <c r="BN174" s="5"/>
      <c r="BO174" s="5"/>
      <c r="BP174" s="5"/>
      <c r="BQ174" s="5"/>
      <c r="BR174" s="5"/>
      <c r="BS174" s="5"/>
      <c r="BT174" s="5"/>
      <c r="BU174" s="5"/>
      <c r="BV174" s="5"/>
      <c r="BW174" s="5"/>
      <c r="BX174" s="5"/>
      <c r="BY174" s="5"/>
      <c r="BZ174" s="5"/>
      <c r="CA174" s="5"/>
      <c r="CB174" s="5"/>
      <c r="DC174"/>
      <c r="DD174"/>
      <c r="DE174"/>
      <c r="DF174"/>
      <c r="DG174"/>
      <c r="DH174"/>
      <c r="DI174"/>
      <c r="DJ174"/>
      <c r="DK174"/>
      <c r="DL174"/>
      <c r="DM174"/>
      <c r="DN174"/>
      <c r="DO174"/>
    </row>
    <row r="175" spans="1:119" s="3" customFormat="1">
      <c r="A175" s="2"/>
      <c r="B175" s="2"/>
      <c r="C175" s="9"/>
      <c r="D175" s="9"/>
      <c r="E175" s="9"/>
      <c r="F175" s="9"/>
      <c r="G175" s="9"/>
      <c r="H175" s="9"/>
      <c r="I175" s="9"/>
      <c r="J175" s="2"/>
      <c r="K175" s="8"/>
      <c r="L175" s="8"/>
      <c r="M175" s="8"/>
      <c r="N175" s="8"/>
      <c r="O175" s="8"/>
      <c r="P175" s="8"/>
      <c r="Q175" s="8"/>
      <c r="R175" s="8"/>
      <c r="S175" s="8"/>
      <c r="T175" s="8"/>
      <c r="U175" s="8"/>
      <c r="V175" s="8"/>
      <c r="W175" s="8"/>
      <c r="X175" s="8"/>
      <c r="Y175" s="8"/>
      <c r="Z175" s="8"/>
      <c r="AA175"/>
      <c r="AB175"/>
      <c r="AC175"/>
      <c r="AD175"/>
      <c r="AE175"/>
      <c r="AF175"/>
      <c r="AG175"/>
      <c r="AH175"/>
      <c r="AI175"/>
      <c r="AJ175"/>
      <c r="AK175"/>
      <c r="AL175"/>
      <c r="AM175"/>
      <c r="AN175"/>
      <c r="AO175"/>
      <c r="AP175"/>
      <c r="AQ175"/>
      <c r="AR175"/>
      <c r="AS175"/>
      <c r="AT175"/>
      <c r="AU175"/>
      <c r="AV175"/>
      <c r="AW175"/>
      <c r="AX175"/>
      <c r="AY175"/>
      <c r="AZ175"/>
      <c r="BA175" s="8"/>
      <c r="BB175" s="8"/>
      <c r="BC175" s="8"/>
      <c r="BD175" s="8"/>
      <c r="BE175" s="8"/>
      <c r="BF175" s="53"/>
      <c r="BG175" s="56"/>
      <c r="BH175" s="6"/>
      <c r="BN175" s="5"/>
      <c r="BO175" s="5"/>
      <c r="BP175" s="5"/>
      <c r="BQ175" s="5"/>
      <c r="BR175" s="5"/>
      <c r="BS175" s="5"/>
      <c r="BT175" s="5"/>
      <c r="BU175" s="5"/>
      <c r="BV175" s="5"/>
      <c r="BW175" s="5"/>
      <c r="BX175" s="5"/>
      <c r="BY175" s="5"/>
      <c r="BZ175" s="5"/>
      <c r="CA175" s="5"/>
      <c r="CB175" s="5"/>
      <c r="DC175"/>
      <c r="DD175"/>
      <c r="DE175"/>
      <c r="DF175"/>
      <c r="DG175"/>
      <c r="DH175"/>
      <c r="DI175"/>
      <c r="DJ175"/>
      <c r="DK175"/>
      <c r="DL175"/>
      <c r="DM175"/>
      <c r="DN175"/>
      <c r="DO175"/>
    </row>
    <row r="176" spans="1:119" s="3" customFormat="1">
      <c r="A176" s="2"/>
      <c r="B176" s="2"/>
      <c r="C176" s="9"/>
      <c r="D176" s="9"/>
      <c r="E176" s="9"/>
      <c r="F176" s="9"/>
      <c r="G176" s="9"/>
      <c r="H176" s="9"/>
      <c r="I176" s="9"/>
      <c r="J176" s="2"/>
      <c r="K176" s="8"/>
      <c r="L176" s="8"/>
      <c r="M176" s="8"/>
      <c r="N176" s="8"/>
      <c r="O176" s="8"/>
      <c r="P176" s="8"/>
      <c r="Q176" s="8"/>
      <c r="R176" s="8"/>
      <c r="S176" s="8"/>
      <c r="T176" s="8"/>
      <c r="U176" s="8"/>
      <c r="V176" s="8"/>
      <c r="W176" s="8"/>
      <c r="X176" s="8"/>
      <c r="Y176" s="8"/>
      <c r="Z176" s="8"/>
      <c r="AA176"/>
      <c r="AB176"/>
      <c r="AC176"/>
      <c r="AD176"/>
      <c r="AE176"/>
      <c r="AF176"/>
      <c r="AG176"/>
      <c r="AH176"/>
      <c r="AI176"/>
      <c r="AJ176"/>
      <c r="AK176"/>
      <c r="AL176"/>
      <c r="AM176"/>
      <c r="AN176"/>
      <c r="AO176"/>
      <c r="AP176"/>
      <c r="AQ176"/>
      <c r="AR176"/>
      <c r="AS176"/>
      <c r="AT176"/>
      <c r="AU176"/>
      <c r="AV176"/>
      <c r="AW176"/>
      <c r="AX176"/>
      <c r="AY176"/>
      <c r="AZ176"/>
      <c r="BA176" s="8"/>
      <c r="BB176" s="8"/>
      <c r="BC176" s="8"/>
      <c r="BD176" s="8"/>
      <c r="BE176" s="8"/>
      <c r="BF176" s="53"/>
      <c r="BG176" s="56"/>
      <c r="BH176" s="6"/>
      <c r="BN176" s="5"/>
      <c r="BO176" s="5"/>
      <c r="BP176" s="5"/>
      <c r="BQ176" s="5"/>
      <c r="BR176" s="5"/>
      <c r="BS176" s="5"/>
      <c r="BT176" s="5"/>
      <c r="BU176" s="5"/>
      <c r="BV176" s="5"/>
      <c r="BW176" s="5"/>
      <c r="BX176" s="5"/>
      <c r="BY176" s="5"/>
      <c r="BZ176" s="5"/>
      <c r="CA176" s="5"/>
      <c r="CB176" s="5"/>
      <c r="DC176"/>
      <c r="DD176"/>
      <c r="DE176"/>
      <c r="DF176"/>
      <c r="DG176"/>
      <c r="DH176"/>
      <c r="DI176"/>
      <c r="DJ176"/>
      <c r="DK176"/>
      <c r="DL176"/>
      <c r="DM176"/>
      <c r="DN176"/>
      <c r="DO176"/>
    </row>
    <row r="177" spans="1:119" s="3" customFormat="1">
      <c r="A177" s="2"/>
      <c r="B177" s="2"/>
      <c r="C177" s="9"/>
      <c r="D177" s="9"/>
      <c r="E177" s="9"/>
      <c r="F177" s="9"/>
      <c r="G177" s="9"/>
      <c r="H177" s="9"/>
      <c r="I177" s="9"/>
      <c r="J177" s="2"/>
      <c r="K177" s="8"/>
      <c r="L177" s="8"/>
      <c r="M177" s="8"/>
      <c r="N177" s="8"/>
      <c r="O177" s="8"/>
      <c r="P177" s="8"/>
      <c r="Q177" s="8"/>
      <c r="R177" s="8"/>
      <c r="S177" s="8"/>
      <c r="T177" s="8"/>
      <c r="U177" s="8"/>
      <c r="V177" s="8"/>
      <c r="W177" s="8"/>
      <c r="X177" s="8"/>
      <c r="Y177" s="8"/>
      <c r="Z177" s="8"/>
      <c r="AA177"/>
      <c r="AB177"/>
      <c r="AC177"/>
      <c r="AD177"/>
      <c r="AE177"/>
      <c r="AF177"/>
      <c r="AG177"/>
      <c r="AH177"/>
      <c r="AI177"/>
      <c r="AJ177"/>
      <c r="AK177"/>
      <c r="AL177"/>
      <c r="AM177"/>
      <c r="AN177"/>
      <c r="AO177"/>
      <c r="AP177"/>
      <c r="AQ177"/>
      <c r="AR177"/>
      <c r="AS177"/>
      <c r="AT177"/>
      <c r="AU177"/>
      <c r="AV177"/>
      <c r="AW177"/>
      <c r="AX177"/>
      <c r="AY177"/>
      <c r="AZ177"/>
      <c r="BA177" s="8"/>
      <c r="BB177" s="8"/>
      <c r="BC177" s="8"/>
      <c r="BD177" s="8"/>
      <c r="BE177" s="8"/>
      <c r="BF177" s="53"/>
      <c r="BG177" s="56"/>
      <c r="BH177" s="6"/>
      <c r="BN177" s="5"/>
      <c r="BO177" s="5"/>
      <c r="BP177" s="5"/>
      <c r="BQ177" s="5"/>
      <c r="BR177" s="5"/>
      <c r="BS177" s="5"/>
      <c r="BT177" s="5"/>
      <c r="BU177" s="5"/>
      <c r="BV177" s="5"/>
      <c r="BW177" s="5"/>
      <c r="BX177" s="5"/>
      <c r="BY177" s="5"/>
      <c r="BZ177" s="5"/>
      <c r="CA177" s="5"/>
      <c r="CB177" s="5"/>
      <c r="DC177"/>
      <c r="DD177"/>
      <c r="DE177"/>
      <c r="DF177"/>
      <c r="DG177"/>
      <c r="DH177"/>
      <c r="DI177"/>
      <c r="DJ177"/>
      <c r="DK177"/>
      <c r="DL177"/>
      <c r="DM177"/>
      <c r="DN177"/>
      <c r="DO177"/>
    </row>
    <row r="178" spans="1:119" s="3" customFormat="1">
      <c r="A178" s="2"/>
      <c r="B178" s="2"/>
      <c r="C178" s="9"/>
      <c r="D178" s="9"/>
      <c r="E178" s="9"/>
      <c r="F178" s="9"/>
      <c r="G178" s="9"/>
      <c r="H178" s="9"/>
      <c r="I178" s="9"/>
      <c r="J178" s="2"/>
      <c r="K178" s="8"/>
      <c r="L178" s="8"/>
      <c r="M178" s="8"/>
      <c r="N178" s="8"/>
      <c r="O178" s="8"/>
      <c r="P178" s="8"/>
      <c r="Q178" s="8"/>
      <c r="R178" s="8"/>
      <c r="S178" s="8"/>
      <c r="T178" s="8"/>
      <c r="U178" s="8"/>
      <c r="V178" s="8"/>
      <c r="W178" s="8"/>
      <c r="X178" s="8"/>
      <c r="Y178" s="8"/>
      <c r="Z178" s="8"/>
      <c r="AA178"/>
      <c r="AB178"/>
      <c r="AC178"/>
      <c r="AD178"/>
      <c r="AE178"/>
      <c r="AF178"/>
      <c r="AG178"/>
      <c r="AH178"/>
      <c r="AI178"/>
      <c r="AJ178"/>
      <c r="AK178"/>
      <c r="AL178"/>
      <c r="AM178"/>
      <c r="AN178"/>
      <c r="AO178"/>
      <c r="AP178"/>
      <c r="AQ178"/>
      <c r="AR178"/>
      <c r="AS178"/>
      <c r="AT178"/>
      <c r="AU178"/>
      <c r="AV178"/>
      <c r="AW178"/>
      <c r="AX178"/>
      <c r="AY178"/>
      <c r="AZ178"/>
      <c r="BA178" s="8"/>
      <c r="BB178" s="8"/>
      <c r="BC178" s="8"/>
      <c r="BD178" s="8"/>
      <c r="BE178" s="8"/>
      <c r="BF178" s="53"/>
      <c r="BG178" s="56"/>
      <c r="BH178" s="6"/>
      <c r="BN178" s="5"/>
      <c r="BO178" s="5"/>
      <c r="BP178" s="5"/>
      <c r="BQ178" s="5"/>
      <c r="BR178" s="5"/>
      <c r="BS178" s="5"/>
      <c r="BT178" s="5"/>
      <c r="BU178" s="5"/>
      <c r="BV178" s="5"/>
      <c r="BW178" s="5"/>
      <c r="BX178" s="5"/>
      <c r="BY178" s="5"/>
      <c r="BZ178" s="5"/>
      <c r="CA178" s="5"/>
      <c r="CB178" s="5"/>
      <c r="DC178"/>
      <c r="DD178"/>
      <c r="DE178"/>
      <c r="DF178"/>
      <c r="DG178"/>
      <c r="DH178"/>
      <c r="DI178"/>
      <c r="DJ178"/>
      <c r="DK178"/>
      <c r="DL178"/>
      <c r="DM178"/>
      <c r="DN178"/>
      <c r="DO178"/>
    </row>
    <row r="179" spans="1:119" s="3" customFormat="1">
      <c r="A179" s="2"/>
      <c r="B179" s="2"/>
      <c r="C179" s="9"/>
      <c r="D179" s="9"/>
      <c r="E179" s="9"/>
      <c r="F179" s="9"/>
      <c r="G179" s="9"/>
      <c r="H179" s="9"/>
      <c r="I179" s="9"/>
      <c r="J179" s="2"/>
      <c r="K179" s="8"/>
      <c r="L179" s="8"/>
      <c r="M179" s="8"/>
      <c r="N179" s="8"/>
      <c r="O179" s="8"/>
      <c r="P179" s="8"/>
      <c r="Q179" s="8"/>
      <c r="R179" s="8"/>
      <c r="S179" s="8"/>
      <c r="T179" s="8"/>
      <c r="U179" s="8"/>
      <c r="V179" s="8"/>
      <c r="W179" s="8"/>
      <c r="X179" s="8"/>
      <c r="Y179" s="8"/>
      <c r="Z179" s="8"/>
      <c r="AA179"/>
      <c r="AB179"/>
      <c r="AC179"/>
      <c r="AD179"/>
      <c r="AE179"/>
      <c r="AF179"/>
      <c r="AG179"/>
      <c r="AH179"/>
      <c r="AI179"/>
      <c r="AJ179"/>
      <c r="AK179"/>
      <c r="AL179"/>
      <c r="AM179"/>
      <c r="AN179"/>
      <c r="AO179"/>
      <c r="AP179"/>
      <c r="AQ179"/>
      <c r="AR179"/>
      <c r="AS179"/>
      <c r="AT179"/>
      <c r="AU179"/>
      <c r="AV179"/>
      <c r="AW179"/>
      <c r="AX179"/>
      <c r="AY179"/>
      <c r="AZ179"/>
      <c r="BA179" s="8"/>
      <c r="BB179" s="8"/>
      <c r="BC179" s="8"/>
      <c r="BD179" s="8"/>
      <c r="BE179" s="8"/>
      <c r="BF179" s="53"/>
      <c r="BG179" s="56"/>
      <c r="BH179" s="6"/>
      <c r="BN179" s="5"/>
      <c r="BO179" s="5"/>
      <c r="BP179" s="5"/>
      <c r="BQ179" s="5"/>
      <c r="BR179" s="5"/>
      <c r="BS179" s="5"/>
      <c r="BT179" s="5"/>
      <c r="BU179" s="5"/>
      <c r="BV179" s="5"/>
      <c r="BW179" s="5"/>
      <c r="BX179" s="5"/>
      <c r="BY179" s="5"/>
      <c r="BZ179" s="5"/>
      <c r="CA179" s="5"/>
      <c r="CB179" s="5"/>
      <c r="DC179"/>
      <c r="DD179"/>
      <c r="DE179"/>
      <c r="DF179"/>
      <c r="DG179"/>
      <c r="DH179"/>
      <c r="DI179"/>
      <c r="DJ179"/>
      <c r="DK179"/>
      <c r="DL179"/>
      <c r="DM179"/>
      <c r="DN179"/>
      <c r="DO179"/>
    </row>
    <row r="180" spans="1:119" s="3" customFormat="1">
      <c r="A180" s="2"/>
      <c r="B180" s="2"/>
      <c r="C180" s="9"/>
      <c r="D180" s="9"/>
      <c r="E180" s="9"/>
      <c r="F180" s="9"/>
      <c r="G180" s="9"/>
      <c r="H180" s="9"/>
      <c r="I180" s="9"/>
      <c r="J180" s="2"/>
      <c r="K180" s="8"/>
      <c r="L180" s="8"/>
      <c r="M180" s="8"/>
      <c r="N180" s="8"/>
      <c r="O180" s="8"/>
      <c r="P180" s="8"/>
      <c r="Q180" s="8"/>
      <c r="R180" s="8"/>
      <c r="S180" s="8"/>
      <c r="T180" s="8"/>
      <c r="U180" s="8"/>
      <c r="V180" s="8"/>
      <c r="W180" s="8"/>
      <c r="X180" s="8"/>
      <c r="Y180" s="8"/>
      <c r="Z180" s="8"/>
      <c r="AA180"/>
      <c r="AB180"/>
      <c r="AC180"/>
      <c r="AD180"/>
      <c r="AE180"/>
      <c r="AF180"/>
      <c r="AG180"/>
      <c r="AH180"/>
      <c r="AI180"/>
      <c r="AJ180"/>
      <c r="AK180"/>
      <c r="AL180"/>
      <c r="AM180"/>
      <c r="AN180"/>
      <c r="AO180"/>
      <c r="AP180"/>
      <c r="AQ180"/>
      <c r="AR180"/>
      <c r="AS180"/>
      <c r="AT180"/>
      <c r="AU180"/>
      <c r="AV180"/>
      <c r="AW180"/>
      <c r="AX180"/>
      <c r="AY180"/>
      <c r="AZ180"/>
      <c r="BA180" s="8"/>
      <c r="BB180" s="8"/>
      <c r="BC180" s="8"/>
      <c r="BD180" s="8"/>
      <c r="BE180" s="8"/>
      <c r="BF180" s="53"/>
      <c r="BG180" s="56"/>
      <c r="BH180" s="6"/>
      <c r="BN180" s="5"/>
      <c r="BO180" s="5"/>
      <c r="BP180" s="5"/>
      <c r="BQ180" s="5"/>
      <c r="BR180" s="5"/>
      <c r="BS180" s="5"/>
      <c r="BT180" s="5"/>
      <c r="BU180" s="5"/>
      <c r="BV180" s="5"/>
      <c r="BW180" s="5"/>
      <c r="BX180" s="5"/>
      <c r="BY180" s="5"/>
      <c r="BZ180" s="5"/>
      <c r="CA180" s="5"/>
      <c r="CB180" s="5"/>
      <c r="DC180"/>
      <c r="DD180"/>
      <c r="DE180"/>
      <c r="DF180"/>
      <c r="DG180"/>
      <c r="DH180"/>
      <c r="DI180"/>
      <c r="DJ180"/>
      <c r="DK180"/>
      <c r="DL180"/>
      <c r="DM180"/>
      <c r="DN180"/>
      <c r="DO180"/>
    </row>
    <row r="181" spans="1:119" s="3" customFormat="1">
      <c r="A181" s="2"/>
      <c r="B181" s="2"/>
      <c r="C181" s="9"/>
      <c r="D181" s="9"/>
      <c r="E181" s="9"/>
      <c r="F181" s="9"/>
      <c r="G181" s="9"/>
      <c r="H181" s="9"/>
      <c r="I181" s="9"/>
      <c r="J181" s="2"/>
      <c r="K181" s="8"/>
      <c r="L181" s="8"/>
      <c r="M181" s="8"/>
      <c r="N181" s="8"/>
      <c r="O181" s="8"/>
      <c r="P181" s="8"/>
      <c r="Q181" s="8"/>
      <c r="R181" s="8"/>
      <c r="S181" s="8"/>
      <c r="T181" s="8"/>
      <c r="U181" s="8"/>
      <c r="V181" s="8"/>
      <c r="W181" s="8"/>
      <c r="X181" s="8"/>
      <c r="Y181" s="8"/>
      <c r="Z181" s="8"/>
      <c r="AA181"/>
      <c r="AB181"/>
      <c r="AC181"/>
      <c r="AD181"/>
      <c r="AE181"/>
      <c r="AF181"/>
      <c r="AG181"/>
      <c r="AH181"/>
      <c r="AI181"/>
      <c r="AJ181"/>
      <c r="AK181"/>
      <c r="AL181"/>
      <c r="AM181"/>
      <c r="AN181"/>
      <c r="AO181"/>
      <c r="AP181"/>
      <c r="AQ181"/>
      <c r="AR181"/>
      <c r="AS181"/>
      <c r="AT181"/>
      <c r="AU181"/>
      <c r="AV181"/>
      <c r="AW181"/>
      <c r="AX181"/>
      <c r="AY181"/>
      <c r="AZ181"/>
      <c r="BA181" s="8"/>
      <c r="BB181" s="8"/>
      <c r="BC181" s="8"/>
      <c r="BD181" s="8"/>
      <c r="BE181" s="8"/>
      <c r="BF181" s="53"/>
      <c r="BG181" s="56"/>
      <c r="BH181" s="6"/>
      <c r="BN181" s="5"/>
      <c r="BO181" s="5"/>
      <c r="BP181" s="5"/>
      <c r="BQ181" s="5"/>
      <c r="BR181" s="5"/>
      <c r="BS181" s="5"/>
      <c r="BT181" s="5"/>
      <c r="BU181" s="5"/>
      <c r="BV181" s="5"/>
      <c r="BW181" s="5"/>
      <c r="BX181" s="5"/>
      <c r="BY181" s="5"/>
      <c r="BZ181" s="5"/>
      <c r="CA181" s="5"/>
      <c r="CB181" s="5"/>
      <c r="DC181"/>
      <c r="DD181"/>
      <c r="DE181"/>
      <c r="DF181"/>
      <c r="DG181"/>
      <c r="DH181"/>
      <c r="DI181"/>
      <c r="DJ181"/>
      <c r="DK181"/>
      <c r="DL181"/>
      <c r="DM181"/>
      <c r="DN181"/>
      <c r="DO181"/>
    </row>
    <row r="182" spans="1:119" s="3" customFormat="1">
      <c r="A182" s="2"/>
      <c r="B182" s="2"/>
      <c r="C182" s="9"/>
      <c r="D182" s="9"/>
      <c r="E182" s="9"/>
      <c r="F182" s="9"/>
      <c r="G182" s="9"/>
      <c r="H182" s="9"/>
      <c r="I182" s="9"/>
      <c r="J182" s="2"/>
      <c r="K182" s="8"/>
      <c r="L182" s="8"/>
      <c r="M182" s="8"/>
      <c r="N182" s="8"/>
      <c r="O182" s="8"/>
      <c r="P182" s="8"/>
      <c r="Q182" s="8"/>
      <c r="R182" s="8"/>
      <c r="S182" s="8"/>
      <c r="T182" s="8"/>
      <c r="U182" s="8"/>
      <c r="V182" s="8"/>
      <c r="W182" s="8"/>
      <c r="X182" s="8"/>
      <c r="Y182" s="8"/>
      <c r="Z182" s="8"/>
      <c r="AA182"/>
      <c r="AB182"/>
      <c r="AC182"/>
      <c r="AD182"/>
      <c r="AE182"/>
      <c r="AF182"/>
      <c r="AG182"/>
      <c r="AH182"/>
      <c r="AI182"/>
      <c r="AJ182"/>
      <c r="AK182"/>
      <c r="AL182"/>
      <c r="AM182"/>
      <c r="AN182"/>
      <c r="AO182"/>
      <c r="AP182"/>
      <c r="AQ182"/>
      <c r="AR182"/>
      <c r="AS182"/>
      <c r="AT182"/>
      <c r="AU182"/>
      <c r="AV182"/>
      <c r="AW182"/>
      <c r="AX182"/>
      <c r="AY182"/>
      <c r="AZ182"/>
      <c r="BA182" s="8"/>
      <c r="BB182" s="8"/>
      <c r="BC182" s="8"/>
      <c r="BD182" s="8"/>
      <c r="BE182" s="8"/>
      <c r="BF182" s="53"/>
      <c r="BG182" s="56"/>
      <c r="BH182" s="6"/>
      <c r="BN182" s="5"/>
      <c r="BO182" s="5"/>
      <c r="BP182" s="5"/>
      <c r="BQ182" s="5"/>
      <c r="BR182" s="5"/>
      <c r="BS182" s="5"/>
      <c r="BT182" s="5"/>
      <c r="BU182" s="5"/>
      <c r="BV182" s="5"/>
      <c r="BW182" s="5"/>
      <c r="BX182" s="5"/>
      <c r="BY182" s="5"/>
      <c r="BZ182" s="5"/>
      <c r="CA182" s="5"/>
      <c r="CB182" s="5"/>
      <c r="DC182"/>
      <c r="DD182"/>
      <c r="DE182"/>
      <c r="DF182"/>
      <c r="DG182"/>
      <c r="DH182"/>
      <c r="DI182"/>
      <c r="DJ182"/>
      <c r="DK182"/>
      <c r="DL182"/>
      <c r="DM182"/>
      <c r="DN182"/>
      <c r="DO182"/>
    </row>
    <row r="183" spans="1:119" s="3" customFormat="1">
      <c r="A183" s="2"/>
      <c r="B183" s="2"/>
      <c r="C183" s="9"/>
      <c r="D183" s="9"/>
      <c r="E183" s="9"/>
      <c r="F183" s="9"/>
      <c r="G183" s="9"/>
      <c r="H183" s="9"/>
      <c r="I183" s="9"/>
      <c r="J183" s="2"/>
      <c r="K183" s="8"/>
      <c r="L183" s="8"/>
      <c r="M183" s="8"/>
      <c r="N183" s="8"/>
      <c r="O183" s="8"/>
      <c r="P183" s="8"/>
      <c r="Q183" s="8"/>
      <c r="R183" s="8"/>
      <c r="S183" s="8"/>
      <c r="T183" s="8"/>
      <c r="U183" s="8"/>
      <c r="V183" s="8"/>
      <c r="W183" s="8"/>
      <c r="X183" s="8"/>
      <c r="Y183" s="8"/>
      <c r="Z183" s="8"/>
      <c r="AA183"/>
      <c r="AB183"/>
      <c r="AC183"/>
      <c r="AD183"/>
      <c r="AE183"/>
      <c r="AF183"/>
      <c r="AG183"/>
      <c r="AH183"/>
      <c r="AI183"/>
      <c r="AJ183"/>
      <c r="AK183"/>
      <c r="AL183"/>
      <c r="AM183"/>
      <c r="AN183"/>
      <c r="AO183"/>
      <c r="AP183"/>
      <c r="AQ183"/>
      <c r="AR183"/>
      <c r="AS183"/>
      <c r="AT183"/>
      <c r="AU183"/>
      <c r="AV183"/>
      <c r="AW183"/>
      <c r="AX183"/>
      <c r="AY183"/>
      <c r="AZ183"/>
      <c r="BA183" s="8"/>
      <c r="BB183" s="8"/>
      <c r="BC183" s="8"/>
      <c r="BD183" s="8"/>
      <c r="BE183" s="8"/>
      <c r="BF183" s="53"/>
      <c r="BG183" s="56"/>
      <c r="BH183" s="6"/>
      <c r="BN183" s="5"/>
      <c r="BO183" s="5"/>
      <c r="BP183" s="5"/>
      <c r="BQ183" s="5"/>
      <c r="BR183" s="5"/>
      <c r="BS183" s="5"/>
      <c r="BT183" s="5"/>
      <c r="BU183" s="5"/>
      <c r="BV183" s="5"/>
      <c r="BW183" s="5"/>
      <c r="BX183" s="5"/>
      <c r="BY183" s="5"/>
      <c r="BZ183" s="5"/>
      <c r="CA183" s="5"/>
      <c r="CB183" s="5"/>
      <c r="DC183"/>
      <c r="DD183"/>
      <c r="DE183"/>
      <c r="DF183"/>
      <c r="DG183"/>
      <c r="DH183"/>
      <c r="DI183"/>
      <c r="DJ183"/>
      <c r="DK183"/>
      <c r="DL183"/>
      <c r="DM183"/>
      <c r="DN183"/>
      <c r="DO183"/>
    </row>
    <row r="184" spans="1:119" s="3" customFormat="1">
      <c r="A184" s="2"/>
      <c r="B184" s="2"/>
      <c r="C184" s="9"/>
      <c r="D184" s="9"/>
      <c r="E184" s="9"/>
      <c r="F184" s="9"/>
      <c r="G184" s="9"/>
      <c r="H184" s="9"/>
      <c r="I184" s="9"/>
      <c r="J184" s="2"/>
      <c r="K184" s="8"/>
      <c r="L184" s="8"/>
      <c r="M184" s="8"/>
      <c r="N184" s="8"/>
      <c r="O184" s="8"/>
      <c r="P184" s="8"/>
      <c r="Q184" s="8"/>
      <c r="R184" s="8"/>
      <c r="S184" s="8"/>
      <c r="T184" s="8"/>
      <c r="U184" s="8"/>
      <c r="V184" s="8"/>
      <c r="W184" s="8"/>
      <c r="X184" s="8"/>
      <c r="Y184" s="8"/>
      <c r="Z184" s="8"/>
      <c r="AA184"/>
      <c r="AB184"/>
      <c r="AC184"/>
      <c r="AD184"/>
      <c r="AE184"/>
      <c r="AF184"/>
      <c r="AG184"/>
      <c r="AH184"/>
      <c r="AI184"/>
      <c r="AJ184"/>
      <c r="AK184"/>
      <c r="AL184"/>
      <c r="AM184"/>
      <c r="AN184"/>
      <c r="AO184"/>
      <c r="AP184"/>
      <c r="AQ184"/>
      <c r="AR184"/>
      <c r="AS184"/>
      <c r="AT184"/>
      <c r="AU184"/>
      <c r="AV184"/>
      <c r="AW184"/>
      <c r="AX184"/>
      <c r="AY184"/>
      <c r="AZ184"/>
      <c r="BA184" s="8"/>
      <c r="BB184" s="8"/>
      <c r="BC184" s="8"/>
      <c r="BD184" s="8"/>
      <c r="BE184" s="8"/>
      <c r="BF184" s="53"/>
      <c r="BG184" s="56"/>
      <c r="BH184" s="6"/>
      <c r="BN184" s="5"/>
      <c r="BO184" s="5"/>
      <c r="BP184" s="5"/>
      <c r="BQ184" s="5"/>
      <c r="BR184" s="5"/>
      <c r="BS184" s="5"/>
      <c r="BT184" s="5"/>
      <c r="BU184" s="5"/>
      <c r="BV184" s="5"/>
      <c r="BW184" s="5"/>
      <c r="BX184" s="5"/>
      <c r="BY184" s="5"/>
      <c r="BZ184" s="5"/>
      <c r="CA184" s="5"/>
      <c r="CB184" s="5"/>
      <c r="DC184"/>
      <c r="DD184"/>
      <c r="DE184"/>
      <c r="DF184"/>
      <c r="DG184"/>
      <c r="DH184"/>
      <c r="DI184"/>
      <c r="DJ184"/>
      <c r="DK184"/>
      <c r="DL184"/>
      <c r="DM184"/>
      <c r="DN184"/>
      <c r="DO184"/>
    </row>
    <row r="185" spans="1:119" s="3" customFormat="1">
      <c r="A185" s="2"/>
      <c r="B185" s="2"/>
      <c r="C185" s="9"/>
      <c r="D185" s="9"/>
      <c r="E185" s="9"/>
      <c r="F185" s="9"/>
      <c r="G185" s="9"/>
      <c r="H185" s="9"/>
      <c r="I185" s="9"/>
      <c r="J185" s="2"/>
      <c r="K185" s="8"/>
      <c r="L185" s="8"/>
      <c r="M185" s="8"/>
      <c r="N185" s="8"/>
      <c r="O185" s="8"/>
      <c r="P185" s="8"/>
      <c r="Q185" s="8"/>
      <c r="R185" s="8"/>
      <c r="S185" s="8"/>
      <c r="T185" s="8"/>
      <c r="U185" s="8"/>
      <c r="V185" s="8"/>
      <c r="W185" s="8"/>
      <c r="X185" s="8"/>
      <c r="Y185" s="8"/>
      <c r="Z185" s="8"/>
      <c r="AA185"/>
      <c r="AB185"/>
      <c r="AC185"/>
      <c r="AD185"/>
      <c r="AE185"/>
      <c r="AF185"/>
      <c r="AG185"/>
      <c r="AH185"/>
      <c r="AI185"/>
      <c r="AJ185"/>
      <c r="AK185"/>
      <c r="AL185"/>
      <c r="AM185"/>
      <c r="AN185"/>
      <c r="AO185"/>
      <c r="AP185"/>
      <c r="AQ185"/>
      <c r="AR185"/>
      <c r="AS185"/>
      <c r="AT185"/>
      <c r="AU185"/>
      <c r="AV185"/>
      <c r="AW185"/>
      <c r="AX185"/>
      <c r="AY185"/>
      <c r="AZ185"/>
      <c r="BA185" s="8"/>
      <c r="BB185" s="8"/>
      <c r="BC185" s="8"/>
      <c r="BD185" s="8"/>
      <c r="BE185" s="8"/>
      <c r="BF185" s="53"/>
      <c r="BG185" s="56"/>
      <c r="BH185" s="6"/>
      <c r="BN185" s="5"/>
      <c r="BO185" s="5"/>
      <c r="BP185" s="5"/>
      <c r="BQ185" s="5"/>
      <c r="BR185" s="5"/>
      <c r="BS185" s="5"/>
      <c r="BT185" s="5"/>
      <c r="BU185" s="5"/>
      <c r="BV185" s="5"/>
      <c r="BW185" s="5"/>
      <c r="BX185" s="5"/>
      <c r="BY185" s="5"/>
      <c r="BZ185" s="5"/>
      <c r="CA185" s="5"/>
      <c r="CB185" s="5"/>
      <c r="DC185"/>
      <c r="DD185"/>
      <c r="DE185"/>
      <c r="DF185"/>
      <c r="DG185"/>
      <c r="DH185"/>
      <c r="DI185"/>
      <c r="DJ185"/>
      <c r="DK185"/>
      <c r="DL185"/>
      <c r="DM185"/>
      <c r="DN185"/>
      <c r="DO185"/>
    </row>
    <row r="186" spans="1:119" s="3" customFormat="1">
      <c r="A186" s="2"/>
      <c r="B186" s="2"/>
      <c r="C186" s="9"/>
      <c r="D186" s="9"/>
      <c r="E186" s="9"/>
      <c r="F186" s="9"/>
      <c r="G186" s="9"/>
      <c r="H186" s="9"/>
      <c r="I186" s="9"/>
      <c r="J186" s="2"/>
      <c r="K186" s="8"/>
      <c r="L186" s="8"/>
      <c r="M186" s="8"/>
      <c r="N186" s="8"/>
      <c r="O186" s="8"/>
      <c r="P186" s="8"/>
      <c r="Q186" s="8"/>
      <c r="R186" s="8"/>
      <c r="S186" s="8"/>
      <c r="T186" s="8"/>
      <c r="U186" s="8"/>
      <c r="V186" s="8"/>
      <c r="W186" s="8"/>
      <c r="X186" s="8"/>
      <c r="Y186" s="8"/>
      <c r="Z186" s="8"/>
      <c r="AA186"/>
      <c r="AB186"/>
      <c r="AC186"/>
      <c r="AD186"/>
      <c r="AE186"/>
      <c r="AF186"/>
      <c r="AG186"/>
      <c r="AH186"/>
      <c r="AI186"/>
      <c r="AJ186"/>
      <c r="AK186"/>
      <c r="AL186"/>
      <c r="AM186"/>
      <c r="AN186"/>
      <c r="AO186"/>
      <c r="AP186"/>
      <c r="AQ186"/>
      <c r="AR186"/>
      <c r="AS186"/>
      <c r="AT186"/>
      <c r="AU186"/>
      <c r="AV186"/>
      <c r="AW186"/>
      <c r="AX186"/>
      <c r="AY186"/>
      <c r="AZ186"/>
      <c r="BA186" s="8"/>
      <c r="BB186" s="8"/>
      <c r="BC186" s="8"/>
      <c r="BD186" s="8"/>
      <c r="BE186" s="8"/>
      <c r="BF186" s="53"/>
      <c r="BG186" s="56"/>
      <c r="BH186" s="6"/>
      <c r="BN186" s="5"/>
      <c r="BO186" s="5"/>
      <c r="BP186" s="5"/>
      <c r="BQ186" s="5"/>
      <c r="BR186" s="5"/>
      <c r="BS186" s="5"/>
      <c r="BT186" s="5"/>
      <c r="BU186" s="5"/>
      <c r="BV186" s="5"/>
      <c r="BW186" s="5"/>
      <c r="BX186" s="5"/>
      <c r="BY186" s="5"/>
      <c r="BZ186" s="5"/>
      <c r="CA186" s="5"/>
      <c r="CB186" s="5"/>
      <c r="DC186"/>
      <c r="DD186"/>
      <c r="DE186"/>
      <c r="DF186"/>
      <c r="DG186"/>
      <c r="DH186"/>
      <c r="DI186"/>
      <c r="DJ186"/>
      <c r="DK186"/>
      <c r="DL186"/>
      <c r="DM186"/>
      <c r="DN186"/>
      <c r="DO186"/>
    </row>
    <row r="187" spans="1:119" s="3" customFormat="1">
      <c r="A187" s="2"/>
      <c r="B187" s="2"/>
      <c r="C187" s="9"/>
      <c r="D187" s="9"/>
      <c r="E187" s="9"/>
      <c r="F187" s="9"/>
      <c r="G187" s="9"/>
      <c r="H187" s="9"/>
      <c r="I187" s="9"/>
      <c r="J187" s="2"/>
      <c r="K187" s="8"/>
      <c r="L187" s="8"/>
      <c r="M187" s="8"/>
      <c r="N187" s="8"/>
      <c r="O187" s="8"/>
      <c r="P187" s="8"/>
      <c r="Q187" s="8"/>
      <c r="R187" s="8"/>
      <c r="S187" s="8"/>
      <c r="T187" s="8"/>
      <c r="U187" s="8"/>
      <c r="V187" s="8"/>
      <c r="W187" s="8"/>
      <c r="X187" s="8"/>
      <c r="Y187" s="8"/>
      <c r="Z187" s="8"/>
      <c r="AA187"/>
      <c r="AB187"/>
      <c r="AC187"/>
      <c r="AD187"/>
      <c r="AE187"/>
      <c r="AF187"/>
      <c r="AG187"/>
      <c r="AH187"/>
      <c r="AI187"/>
      <c r="AJ187"/>
      <c r="AK187"/>
      <c r="AL187"/>
      <c r="AM187"/>
      <c r="AN187"/>
      <c r="AO187"/>
      <c r="AP187"/>
      <c r="AQ187"/>
      <c r="AR187"/>
      <c r="AS187"/>
      <c r="AT187"/>
      <c r="AU187"/>
      <c r="AV187"/>
      <c r="AW187"/>
      <c r="AX187"/>
      <c r="AY187"/>
      <c r="AZ187"/>
      <c r="BA187" s="8"/>
      <c r="BB187" s="8"/>
      <c r="BC187" s="8"/>
      <c r="BD187" s="8"/>
      <c r="BE187" s="8"/>
      <c r="BF187" s="53"/>
      <c r="BG187" s="56"/>
      <c r="BH187" s="6"/>
      <c r="BN187" s="5"/>
      <c r="BO187" s="5"/>
      <c r="BP187" s="5"/>
      <c r="BQ187" s="5"/>
      <c r="BR187" s="5"/>
      <c r="BS187" s="5"/>
      <c r="BT187" s="5"/>
      <c r="BU187" s="5"/>
      <c r="BV187" s="5"/>
      <c r="BW187" s="5"/>
      <c r="BX187" s="5"/>
      <c r="BY187" s="5"/>
      <c r="BZ187" s="5"/>
      <c r="CA187" s="5"/>
      <c r="CB187" s="5"/>
      <c r="DC187"/>
      <c r="DD187"/>
      <c r="DE187"/>
      <c r="DF187"/>
      <c r="DG187"/>
      <c r="DH187"/>
      <c r="DI187"/>
      <c r="DJ187"/>
      <c r="DK187"/>
      <c r="DL187"/>
      <c r="DM187"/>
      <c r="DN187"/>
      <c r="DO187"/>
    </row>
    <row r="188" spans="1:119" s="3" customFormat="1">
      <c r="A188" s="2"/>
      <c r="B188" s="2"/>
      <c r="C188" s="9"/>
      <c r="D188" s="9"/>
      <c r="E188" s="9"/>
      <c r="F188" s="9"/>
      <c r="G188" s="9"/>
      <c r="H188" s="9"/>
      <c r="I188" s="9"/>
      <c r="J188" s="2"/>
      <c r="K188" s="8"/>
      <c r="L188" s="8"/>
      <c r="M188" s="8"/>
      <c r="N188" s="8"/>
      <c r="O188" s="8"/>
      <c r="P188" s="8"/>
      <c r="Q188" s="8"/>
      <c r="R188" s="8"/>
      <c r="S188" s="8"/>
      <c r="T188" s="8"/>
      <c r="U188" s="8"/>
      <c r="V188" s="8"/>
      <c r="W188" s="8"/>
      <c r="X188" s="8"/>
      <c r="Y188" s="8"/>
      <c r="Z188" s="8"/>
      <c r="AA188"/>
      <c r="AB188"/>
      <c r="AC188"/>
      <c r="AD188"/>
      <c r="AE188"/>
      <c r="AF188"/>
      <c r="AG188"/>
      <c r="AH188"/>
      <c r="AI188"/>
      <c r="AJ188"/>
      <c r="AK188"/>
      <c r="AL188"/>
      <c r="AM188"/>
      <c r="AN188"/>
      <c r="AO188"/>
      <c r="AP188"/>
      <c r="AQ188"/>
      <c r="AR188"/>
      <c r="AS188"/>
      <c r="AT188"/>
      <c r="AU188"/>
      <c r="AV188"/>
      <c r="AW188"/>
      <c r="AX188"/>
      <c r="AY188"/>
      <c r="AZ188"/>
      <c r="BA188" s="8"/>
      <c r="BB188" s="8"/>
      <c r="BC188" s="8"/>
      <c r="BD188" s="8"/>
      <c r="BE188" s="8"/>
      <c r="BF188" s="53"/>
      <c r="BG188" s="56"/>
      <c r="BH188" s="6"/>
      <c r="BN188" s="5"/>
      <c r="BO188" s="5"/>
      <c r="BP188" s="5"/>
      <c r="BQ188" s="5"/>
      <c r="BR188" s="5"/>
      <c r="BS188" s="5"/>
      <c r="BT188" s="5"/>
      <c r="BU188" s="5"/>
      <c r="BV188" s="5"/>
      <c r="BW188" s="5"/>
      <c r="BX188" s="5"/>
      <c r="BY188" s="5"/>
      <c r="BZ188" s="5"/>
      <c r="CA188" s="5"/>
      <c r="CB188" s="5"/>
      <c r="DC188"/>
      <c r="DD188"/>
      <c r="DE188"/>
      <c r="DF188"/>
      <c r="DG188"/>
      <c r="DH188"/>
      <c r="DI188"/>
      <c r="DJ188"/>
      <c r="DK188"/>
      <c r="DL188"/>
      <c r="DM188"/>
      <c r="DN188"/>
      <c r="DO188"/>
    </row>
    <row r="189" spans="1:119" s="3" customFormat="1">
      <c r="A189" s="2"/>
      <c r="B189" s="2"/>
      <c r="C189" s="9"/>
      <c r="D189" s="9"/>
      <c r="E189" s="9"/>
      <c r="F189" s="9"/>
      <c r="G189" s="9"/>
      <c r="H189" s="9"/>
      <c r="I189" s="9"/>
      <c r="J189" s="2"/>
      <c r="K189" s="8"/>
      <c r="L189" s="8"/>
      <c r="M189" s="8"/>
      <c r="N189" s="8"/>
      <c r="O189" s="8"/>
      <c r="P189" s="8"/>
      <c r="Q189" s="8"/>
      <c r="R189" s="8"/>
      <c r="S189" s="8"/>
      <c r="T189" s="8"/>
      <c r="U189" s="8"/>
      <c r="V189" s="8"/>
      <c r="W189" s="8"/>
      <c r="X189" s="8"/>
      <c r="Y189" s="8"/>
      <c r="Z189" s="8"/>
      <c r="AA189"/>
      <c r="AB189"/>
      <c r="AC189"/>
      <c r="AD189"/>
      <c r="AE189"/>
      <c r="AF189"/>
      <c r="AG189"/>
      <c r="AH189"/>
      <c r="AI189"/>
      <c r="AJ189"/>
      <c r="AK189"/>
      <c r="AL189"/>
      <c r="AM189"/>
      <c r="AN189"/>
      <c r="AO189"/>
      <c r="AP189"/>
      <c r="AQ189"/>
      <c r="AR189"/>
      <c r="AS189"/>
      <c r="AT189"/>
      <c r="AU189"/>
      <c r="AV189"/>
      <c r="AW189"/>
      <c r="AX189"/>
      <c r="AY189"/>
      <c r="AZ189"/>
      <c r="BA189" s="8"/>
      <c r="BB189" s="8"/>
      <c r="BC189" s="8"/>
      <c r="BD189" s="8"/>
      <c r="BE189" s="8"/>
      <c r="BF189" s="53"/>
      <c r="BG189" s="56"/>
      <c r="BH189" s="6"/>
      <c r="BN189" s="5"/>
      <c r="BO189" s="5"/>
      <c r="BP189" s="5"/>
      <c r="BQ189" s="5"/>
      <c r="BR189" s="5"/>
      <c r="BS189" s="5"/>
      <c r="BT189" s="5"/>
      <c r="BU189" s="5"/>
      <c r="BV189" s="5"/>
      <c r="BW189" s="5"/>
      <c r="BX189" s="5"/>
      <c r="BY189" s="5"/>
      <c r="BZ189" s="5"/>
      <c r="CA189" s="5"/>
      <c r="CB189" s="5"/>
      <c r="DC189"/>
      <c r="DD189"/>
      <c r="DE189"/>
      <c r="DF189"/>
      <c r="DG189"/>
      <c r="DH189"/>
      <c r="DI189"/>
      <c r="DJ189"/>
      <c r="DK189"/>
      <c r="DL189"/>
      <c r="DM189"/>
      <c r="DN189"/>
      <c r="DO189"/>
    </row>
    <row r="190" spans="1:119" s="3" customFormat="1">
      <c r="A190" s="2"/>
      <c r="B190" s="2"/>
      <c r="C190" s="9"/>
      <c r="D190" s="9"/>
      <c r="E190" s="9"/>
      <c r="F190" s="9"/>
      <c r="G190" s="9"/>
      <c r="H190" s="9"/>
      <c r="I190" s="9"/>
      <c r="J190" s="2"/>
      <c r="K190" s="8"/>
      <c r="L190" s="8"/>
      <c r="M190" s="8"/>
      <c r="N190" s="8"/>
      <c r="O190" s="8"/>
      <c r="P190" s="8"/>
      <c r="Q190" s="8"/>
      <c r="R190" s="8"/>
      <c r="S190" s="8"/>
      <c r="T190" s="8"/>
      <c r="U190" s="8"/>
      <c r="V190" s="8"/>
      <c r="W190" s="8"/>
      <c r="X190" s="8"/>
      <c r="Y190" s="8"/>
      <c r="Z190" s="8"/>
      <c r="AA190"/>
      <c r="AB190"/>
      <c r="AC190"/>
      <c r="AD190"/>
      <c r="AE190"/>
      <c r="AF190"/>
      <c r="AG190"/>
      <c r="AH190"/>
      <c r="AI190"/>
      <c r="AJ190"/>
      <c r="AK190"/>
      <c r="AL190"/>
      <c r="AM190"/>
      <c r="AN190"/>
      <c r="AO190"/>
      <c r="AP190"/>
      <c r="AQ190"/>
      <c r="AR190"/>
      <c r="AS190"/>
      <c r="AT190"/>
      <c r="AU190"/>
      <c r="AV190"/>
      <c r="AW190"/>
      <c r="AX190"/>
      <c r="AY190"/>
      <c r="AZ190"/>
      <c r="BA190" s="8"/>
      <c r="BB190" s="8"/>
      <c r="BC190" s="8"/>
      <c r="BD190" s="8"/>
      <c r="BE190" s="8"/>
      <c r="BF190" s="53"/>
      <c r="BG190" s="56"/>
      <c r="BH190" s="6"/>
      <c r="BN190" s="5"/>
      <c r="BO190" s="5"/>
      <c r="BP190" s="5"/>
      <c r="BQ190" s="5"/>
      <c r="BR190" s="5"/>
      <c r="BS190" s="5"/>
      <c r="BT190" s="5"/>
      <c r="BU190" s="5"/>
      <c r="BV190" s="5"/>
      <c r="BW190" s="5"/>
      <c r="BX190" s="5"/>
      <c r="BY190" s="5"/>
      <c r="BZ190" s="5"/>
      <c r="CA190" s="5"/>
      <c r="CB190" s="5"/>
      <c r="DC190"/>
      <c r="DD190"/>
      <c r="DE190"/>
      <c r="DF190"/>
      <c r="DG190"/>
      <c r="DH190"/>
      <c r="DI190"/>
      <c r="DJ190"/>
      <c r="DK190"/>
      <c r="DL190"/>
      <c r="DM190"/>
      <c r="DN190"/>
      <c r="DO190"/>
    </row>
    <row r="191" spans="1:119" s="3" customFormat="1">
      <c r="A191" s="2"/>
      <c r="B191" s="2"/>
      <c r="C191" s="9"/>
      <c r="D191" s="9"/>
      <c r="E191" s="9"/>
      <c r="F191" s="9"/>
      <c r="G191" s="9"/>
      <c r="H191" s="9"/>
      <c r="I191" s="9"/>
      <c r="J191" s="2"/>
      <c r="K191" s="8"/>
      <c r="L191" s="8"/>
      <c r="M191" s="8"/>
      <c r="N191" s="8"/>
      <c r="O191" s="8"/>
      <c r="P191" s="8"/>
      <c r="Q191" s="8"/>
      <c r="R191" s="8"/>
      <c r="S191" s="8"/>
      <c r="T191" s="8"/>
      <c r="U191" s="8"/>
      <c r="V191" s="8"/>
      <c r="W191" s="8"/>
      <c r="X191" s="8"/>
      <c r="Y191" s="8"/>
      <c r="Z191" s="8"/>
      <c r="AA191"/>
      <c r="AB191"/>
      <c r="AC191"/>
      <c r="AD191"/>
      <c r="AE191"/>
      <c r="AF191"/>
      <c r="AG191"/>
      <c r="AH191"/>
      <c r="AI191"/>
      <c r="AJ191"/>
      <c r="AK191"/>
      <c r="AL191"/>
      <c r="AM191"/>
      <c r="AN191"/>
      <c r="AO191"/>
      <c r="AP191"/>
      <c r="AQ191"/>
      <c r="AR191"/>
      <c r="AS191"/>
      <c r="AT191"/>
      <c r="AU191"/>
      <c r="AV191"/>
      <c r="AW191"/>
      <c r="AX191"/>
      <c r="AY191"/>
      <c r="AZ191"/>
      <c r="BA191" s="8"/>
      <c r="BB191" s="8"/>
      <c r="BC191" s="8"/>
      <c r="BD191" s="8"/>
      <c r="BE191" s="8"/>
      <c r="BF191" s="53"/>
      <c r="BG191" s="56"/>
      <c r="BH191" s="6"/>
      <c r="BN191" s="5"/>
      <c r="BO191" s="5"/>
      <c r="BP191" s="5"/>
      <c r="BQ191" s="5"/>
      <c r="BR191" s="5"/>
      <c r="BS191" s="5"/>
      <c r="BT191" s="5"/>
      <c r="BU191" s="5"/>
      <c r="BV191" s="5"/>
      <c r="BW191" s="5"/>
      <c r="BX191" s="5"/>
      <c r="BY191" s="5"/>
      <c r="BZ191" s="5"/>
      <c r="CA191" s="5"/>
      <c r="CB191" s="5"/>
      <c r="DC191"/>
      <c r="DD191"/>
      <c r="DE191"/>
      <c r="DF191"/>
      <c r="DG191"/>
      <c r="DH191"/>
      <c r="DI191"/>
      <c r="DJ191"/>
      <c r="DK191"/>
      <c r="DL191"/>
      <c r="DM191"/>
      <c r="DN191"/>
      <c r="DO191"/>
    </row>
    <row r="192" spans="1:119" s="3" customFormat="1">
      <c r="A192" s="2"/>
      <c r="B192" s="2"/>
      <c r="C192" s="9"/>
      <c r="D192" s="9"/>
      <c r="E192" s="9"/>
      <c r="F192" s="9"/>
      <c r="G192" s="9"/>
      <c r="H192" s="9"/>
      <c r="I192" s="9"/>
      <c r="J192" s="2"/>
      <c r="K192" s="8"/>
      <c r="L192" s="8"/>
      <c r="M192" s="8"/>
      <c r="N192" s="8"/>
      <c r="O192" s="8"/>
      <c r="P192" s="8"/>
      <c r="Q192" s="8"/>
      <c r="R192" s="8"/>
      <c r="S192" s="8"/>
      <c r="T192" s="8"/>
      <c r="U192" s="8"/>
      <c r="V192" s="8"/>
      <c r="W192" s="8"/>
      <c r="X192" s="8"/>
      <c r="Y192" s="8"/>
      <c r="Z192" s="8"/>
      <c r="AA192"/>
      <c r="AB192"/>
      <c r="AC192"/>
      <c r="AD192"/>
      <c r="AE192"/>
      <c r="AF192"/>
      <c r="AG192"/>
      <c r="AH192"/>
      <c r="AI192"/>
      <c r="AJ192"/>
      <c r="AK192"/>
      <c r="AL192"/>
      <c r="AM192"/>
      <c r="AN192"/>
      <c r="AO192"/>
      <c r="AP192"/>
      <c r="AQ192"/>
      <c r="AR192"/>
      <c r="AS192"/>
      <c r="AT192"/>
      <c r="AU192"/>
      <c r="AV192"/>
      <c r="AW192"/>
      <c r="AX192"/>
      <c r="AY192"/>
      <c r="AZ192"/>
      <c r="BA192" s="8"/>
      <c r="BB192" s="8"/>
      <c r="BC192" s="8"/>
      <c r="BD192" s="8"/>
      <c r="BE192" s="8"/>
      <c r="BF192" s="53"/>
      <c r="BG192" s="56"/>
      <c r="BH192" s="6"/>
      <c r="BN192" s="5"/>
      <c r="BO192" s="5"/>
      <c r="BP192" s="5"/>
      <c r="BQ192" s="5"/>
      <c r="BR192" s="5"/>
      <c r="BS192" s="5"/>
      <c r="BT192" s="5"/>
      <c r="BU192" s="5"/>
      <c r="BV192" s="5"/>
      <c r="BW192" s="5"/>
      <c r="BX192" s="5"/>
      <c r="BY192" s="5"/>
      <c r="BZ192" s="5"/>
      <c r="CA192" s="5"/>
      <c r="CB192" s="5"/>
      <c r="DC192"/>
      <c r="DD192"/>
      <c r="DE192"/>
      <c r="DF192"/>
      <c r="DG192"/>
      <c r="DH192"/>
      <c r="DI192"/>
      <c r="DJ192"/>
      <c r="DK192"/>
      <c r="DL192"/>
      <c r="DM192"/>
      <c r="DN192"/>
      <c r="DO192"/>
    </row>
    <row r="193" spans="1:119" s="3" customFormat="1">
      <c r="A193" s="2"/>
      <c r="B193" s="2"/>
      <c r="C193" s="9"/>
      <c r="D193" s="9"/>
      <c r="E193" s="9"/>
      <c r="F193" s="9"/>
      <c r="G193" s="9"/>
      <c r="H193" s="9"/>
      <c r="I193" s="9"/>
      <c r="J193" s="2"/>
      <c r="K193" s="8"/>
      <c r="L193" s="8"/>
      <c r="M193" s="8"/>
      <c r="N193" s="8"/>
      <c r="O193" s="8"/>
      <c r="P193" s="8"/>
      <c r="Q193" s="8"/>
      <c r="R193" s="8"/>
      <c r="S193" s="8"/>
      <c r="T193" s="8"/>
      <c r="U193" s="8"/>
      <c r="V193" s="8"/>
      <c r="W193" s="8"/>
      <c r="X193" s="8"/>
      <c r="Y193" s="8"/>
      <c r="Z193" s="8"/>
      <c r="AA193"/>
      <c r="AB193"/>
      <c r="AC193"/>
      <c r="AD193"/>
      <c r="AE193"/>
      <c r="AF193"/>
      <c r="AG193"/>
      <c r="AH193"/>
      <c r="AI193"/>
      <c r="AJ193"/>
      <c r="AK193"/>
      <c r="AL193"/>
      <c r="AM193"/>
      <c r="AN193"/>
      <c r="AO193"/>
      <c r="AP193"/>
      <c r="AQ193"/>
      <c r="AR193"/>
      <c r="AS193"/>
      <c r="AT193"/>
      <c r="AU193"/>
      <c r="AV193"/>
      <c r="AW193"/>
      <c r="AX193"/>
      <c r="AY193"/>
      <c r="AZ193"/>
      <c r="BA193" s="8"/>
      <c r="BB193" s="8"/>
      <c r="BC193" s="8"/>
      <c r="BD193" s="8"/>
      <c r="BE193" s="8"/>
      <c r="BF193" s="53"/>
      <c r="BG193" s="56"/>
      <c r="BH193" s="6"/>
      <c r="BN193" s="5"/>
      <c r="BO193" s="5"/>
      <c r="BP193" s="5"/>
      <c r="BQ193" s="5"/>
      <c r="BR193" s="5"/>
      <c r="BS193" s="5"/>
      <c r="BT193" s="5"/>
      <c r="BU193" s="5"/>
      <c r="BV193" s="5"/>
      <c r="BW193" s="5"/>
      <c r="BX193" s="5"/>
      <c r="BY193" s="5"/>
      <c r="BZ193" s="5"/>
      <c r="CA193" s="5"/>
      <c r="CB193" s="5"/>
      <c r="DC193"/>
      <c r="DD193"/>
      <c r="DE193"/>
      <c r="DF193"/>
      <c r="DG193"/>
      <c r="DH193"/>
      <c r="DI193"/>
      <c r="DJ193"/>
      <c r="DK193"/>
      <c r="DL193"/>
      <c r="DM193"/>
      <c r="DN193"/>
      <c r="DO193"/>
    </row>
    <row r="194" spans="1:119" s="3" customFormat="1">
      <c r="A194" s="2"/>
      <c r="B194" s="2"/>
      <c r="C194" s="9"/>
      <c r="D194" s="9"/>
      <c r="E194" s="9"/>
      <c r="F194" s="9"/>
      <c r="G194" s="9"/>
      <c r="H194" s="9"/>
      <c r="I194" s="9"/>
      <c r="J194" s="2"/>
      <c r="K194" s="8"/>
      <c r="L194" s="8"/>
      <c r="M194" s="8"/>
      <c r="N194" s="8"/>
      <c r="O194" s="8"/>
      <c r="P194" s="8"/>
      <c r="Q194" s="8"/>
      <c r="R194" s="8"/>
      <c r="S194" s="8"/>
      <c r="T194" s="8"/>
      <c r="U194" s="8"/>
      <c r="V194" s="8"/>
      <c r="W194" s="8"/>
      <c r="X194" s="8"/>
      <c r="Y194" s="8"/>
      <c r="Z194" s="8"/>
      <c r="AA194"/>
      <c r="AB194"/>
      <c r="AC194"/>
      <c r="AD194"/>
      <c r="AE194"/>
      <c r="AF194"/>
      <c r="AG194"/>
      <c r="AH194"/>
      <c r="AI194"/>
      <c r="AJ194"/>
      <c r="AK194"/>
      <c r="AL194"/>
      <c r="AM194"/>
      <c r="AN194"/>
      <c r="AO194"/>
      <c r="AP194"/>
      <c r="AQ194"/>
      <c r="AR194"/>
      <c r="AS194"/>
      <c r="AT194"/>
      <c r="AU194"/>
      <c r="AV194"/>
      <c r="AW194"/>
      <c r="AX194"/>
      <c r="AY194"/>
      <c r="AZ194"/>
      <c r="BA194" s="8"/>
      <c r="BB194" s="8"/>
      <c r="BC194" s="8"/>
      <c r="BD194" s="8"/>
      <c r="BE194" s="8"/>
      <c r="BF194" s="53"/>
      <c r="BG194" s="56"/>
      <c r="BH194" s="6"/>
      <c r="BN194" s="5"/>
      <c r="BO194" s="5"/>
      <c r="BP194" s="5"/>
      <c r="BQ194" s="5"/>
      <c r="BR194" s="5"/>
      <c r="BS194" s="5"/>
      <c r="BT194" s="5"/>
      <c r="BU194" s="5"/>
      <c r="BV194" s="5"/>
      <c r="BW194" s="5"/>
      <c r="BX194" s="5"/>
      <c r="BY194" s="5"/>
      <c r="BZ194" s="5"/>
      <c r="CA194" s="5"/>
      <c r="CB194" s="5"/>
      <c r="DC194"/>
      <c r="DD194"/>
      <c r="DE194"/>
      <c r="DF194"/>
      <c r="DG194"/>
      <c r="DH194"/>
      <c r="DI194"/>
      <c r="DJ194"/>
      <c r="DK194"/>
      <c r="DL194"/>
      <c r="DM194"/>
      <c r="DN194"/>
      <c r="DO194"/>
    </row>
    <row r="195" spans="1:119" s="3" customFormat="1">
      <c r="A195" s="2"/>
      <c r="B195" s="2"/>
      <c r="C195" s="9"/>
      <c r="D195" s="9"/>
      <c r="E195" s="9"/>
      <c r="F195" s="9"/>
      <c r="G195" s="9"/>
      <c r="H195" s="9"/>
      <c r="I195" s="9"/>
      <c r="J195" s="2"/>
      <c r="K195" s="8"/>
      <c r="L195" s="8"/>
      <c r="M195" s="8"/>
      <c r="N195" s="8"/>
      <c r="O195" s="8"/>
      <c r="P195" s="8"/>
      <c r="Q195" s="8"/>
      <c r="R195" s="8"/>
      <c r="S195" s="8"/>
      <c r="T195" s="8"/>
      <c r="U195" s="8"/>
      <c r="V195" s="8"/>
      <c r="W195" s="8"/>
      <c r="X195" s="8"/>
      <c r="Y195" s="8"/>
      <c r="Z195" s="8"/>
      <c r="AA195"/>
      <c r="AB195"/>
      <c r="AC195"/>
      <c r="AD195"/>
      <c r="AE195"/>
      <c r="AF195"/>
      <c r="AG195"/>
      <c r="AH195"/>
      <c r="AI195"/>
      <c r="AJ195"/>
      <c r="AK195"/>
      <c r="AL195"/>
      <c r="AM195"/>
      <c r="AN195"/>
      <c r="AO195"/>
      <c r="AP195"/>
      <c r="AQ195"/>
      <c r="AR195"/>
      <c r="AS195"/>
      <c r="AT195"/>
      <c r="AU195"/>
      <c r="AV195"/>
      <c r="AW195"/>
      <c r="AX195"/>
      <c r="AY195"/>
      <c r="AZ195"/>
      <c r="BA195" s="8"/>
      <c r="BB195" s="8"/>
      <c r="BC195" s="8"/>
      <c r="BD195" s="8"/>
      <c r="BE195" s="8"/>
      <c r="BF195" s="53"/>
      <c r="BG195" s="56"/>
      <c r="BH195" s="6"/>
      <c r="BN195" s="5"/>
      <c r="BO195" s="5"/>
      <c r="BP195" s="5"/>
      <c r="BQ195" s="5"/>
      <c r="BR195" s="5"/>
      <c r="BS195" s="5"/>
      <c r="BT195" s="5"/>
      <c r="BU195" s="5"/>
      <c r="BV195" s="5"/>
      <c r="BW195" s="5"/>
      <c r="BX195" s="5"/>
      <c r="BY195" s="5"/>
      <c r="BZ195" s="5"/>
      <c r="CA195" s="5"/>
      <c r="CB195" s="5"/>
      <c r="DC195"/>
      <c r="DD195"/>
      <c r="DE195"/>
      <c r="DF195"/>
      <c r="DG195"/>
      <c r="DH195"/>
      <c r="DI195"/>
      <c r="DJ195"/>
      <c r="DK195"/>
      <c r="DL195"/>
      <c r="DM195"/>
      <c r="DN195"/>
      <c r="DO195"/>
    </row>
    <row r="196" spans="1:119" s="3" customFormat="1">
      <c r="A196" s="2"/>
      <c r="B196" s="2"/>
      <c r="C196" s="9"/>
      <c r="D196" s="9"/>
      <c r="E196" s="9"/>
      <c r="F196" s="9"/>
      <c r="G196" s="9"/>
      <c r="H196" s="9"/>
      <c r="I196" s="9"/>
      <c r="J196" s="2"/>
      <c r="K196" s="8"/>
      <c r="L196" s="8"/>
      <c r="M196" s="8"/>
      <c r="N196" s="8"/>
      <c r="O196" s="8"/>
      <c r="P196" s="8"/>
      <c r="Q196" s="8"/>
      <c r="R196" s="8"/>
      <c r="S196" s="8"/>
      <c r="T196" s="8"/>
      <c r="U196" s="8"/>
      <c r="V196" s="8"/>
      <c r="W196" s="8"/>
      <c r="X196" s="8"/>
      <c r="Y196" s="8"/>
      <c r="Z196" s="8"/>
      <c r="AA196"/>
      <c r="AB196"/>
      <c r="AC196"/>
      <c r="AD196"/>
      <c r="AE196"/>
      <c r="AF196"/>
      <c r="AG196"/>
      <c r="AH196"/>
      <c r="AI196"/>
      <c r="AJ196"/>
      <c r="AK196"/>
      <c r="AL196"/>
      <c r="AM196"/>
      <c r="AN196"/>
      <c r="AO196"/>
      <c r="AP196"/>
      <c r="AQ196"/>
      <c r="AR196"/>
      <c r="AS196"/>
      <c r="AT196"/>
      <c r="AU196"/>
      <c r="AV196"/>
      <c r="AW196"/>
      <c r="AX196"/>
      <c r="AY196"/>
      <c r="AZ196"/>
      <c r="BA196" s="8"/>
      <c r="BB196" s="8"/>
      <c r="BC196" s="8"/>
      <c r="BD196" s="8"/>
      <c r="BE196" s="8"/>
      <c r="BF196" s="53"/>
      <c r="BG196" s="56"/>
      <c r="BH196" s="6"/>
      <c r="BN196" s="5"/>
      <c r="BO196" s="5"/>
      <c r="BP196" s="5"/>
      <c r="BQ196" s="5"/>
      <c r="BR196" s="5"/>
      <c r="BS196" s="5"/>
      <c r="BT196" s="5"/>
      <c r="BU196" s="5"/>
      <c r="BV196" s="5"/>
      <c r="BW196" s="5"/>
      <c r="BX196" s="5"/>
      <c r="BY196" s="5"/>
      <c r="BZ196" s="5"/>
      <c r="CA196" s="5"/>
      <c r="CB196" s="5"/>
      <c r="DC196"/>
      <c r="DD196"/>
      <c r="DE196"/>
      <c r="DF196"/>
      <c r="DG196"/>
      <c r="DH196"/>
      <c r="DI196"/>
      <c r="DJ196"/>
      <c r="DK196"/>
      <c r="DL196"/>
      <c r="DM196"/>
      <c r="DN196"/>
      <c r="DO196"/>
    </row>
    <row r="197" spans="1:119" s="3" customFormat="1">
      <c r="A197" s="2"/>
      <c r="B197" s="2"/>
      <c r="C197" s="9"/>
      <c r="D197" s="9"/>
      <c r="E197" s="9"/>
      <c r="F197" s="9"/>
      <c r="G197" s="9"/>
      <c r="H197" s="9"/>
      <c r="I197" s="9"/>
      <c r="J197" s="2"/>
      <c r="K197" s="8"/>
      <c r="L197" s="8"/>
      <c r="M197" s="8"/>
      <c r="N197" s="8"/>
      <c r="O197" s="8"/>
      <c r="P197" s="8"/>
      <c r="Q197" s="8"/>
      <c r="R197" s="8"/>
      <c r="S197" s="8"/>
      <c r="T197" s="8"/>
      <c r="U197" s="8"/>
      <c r="V197" s="8"/>
      <c r="W197" s="8"/>
      <c r="X197" s="8"/>
      <c r="Y197" s="8"/>
      <c r="Z197" s="8"/>
      <c r="AA197"/>
      <c r="AB197"/>
      <c r="AC197"/>
      <c r="AD197"/>
      <c r="AE197"/>
      <c r="AF197"/>
      <c r="AG197"/>
      <c r="AH197"/>
      <c r="AI197"/>
      <c r="AJ197"/>
      <c r="AK197"/>
      <c r="AL197"/>
      <c r="AM197"/>
      <c r="AN197"/>
      <c r="AO197"/>
      <c r="AP197"/>
      <c r="AQ197"/>
      <c r="AR197"/>
      <c r="AS197"/>
      <c r="AT197"/>
      <c r="AU197"/>
      <c r="AV197"/>
      <c r="AW197"/>
      <c r="AX197"/>
      <c r="AY197"/>
      <c r="AZ197"/>
      <c r="BA197" s="8"/>
      <c r="BB197" s="8"/>
      <c r="BC197" s="8"/>
      <c r="BD197" s="8"/>
      <c r="BE197" s="8"/>
      <c r="BF197" s="53"/>
      <c r="BG197" s="56"/>
      <c r="BH197" s="6"/>
      <c r="BN197" s="5"/>
      <c r="BO197" s="5"/>
      <c r="BP197" s="5"/>
      <c r="BQ197" s="5"/>
      <c r="BR197" s="5"/>
      <c r="BS197" s="5"/>
      <c r="BT197" s="5"/>
      <c r="BU197" s="5"/>
      <c r="BV197" s="5"/>
      <c r="BW197" s="5"/>
      <c r="BX197" s="5"/>
      <c r="BY197" s="5"/>
      <c r="BZ197" s="5"/>
      <c r="CA197" s="5"/>
      <c r="CB197" s="5"/>
      <c r="DC197"/>
      <c r="DD197"/>
      <c r="DE197"/>
      <c r="DF197"/>
      <c r="DG197"/>
      <c r="DH197"/>
      <c r="DI197"/>
      <c r="DJ197"/>
      <c r="DK197"/>
      <c r="DL197"/>
      <c r="DM197"/>
      <c r="DN197"/>
      <c r="DO197"/>
    </row>
    <row r="198" spans="1:119" s="3" customFormat="1">
      <c r="A198" s="2"/>
      <c r="B198" s="2"/>
      <c r="C198" s="9"/>
      <c r="D198" s="9"/>
      <c r="E198" s="9"/>
      <c r="F198" s="9"/>
      <c r="G198" s="9"/>
      <c r="H198" s="9"/>
      <c r="I198" s="9"/>
      <c r="J198" s="2"/>
      <c r="K198" s="8"/>
      <c r="L198" s="8"/>
      <c r="M198" s="8"/>
      <c r="N198" s="8"/>
      <c r="O198" s="8"/>
      <c r="P198" s="8"/>
      <c r="Q198" s="8"/>
      <c r="R198" s="8"/>
      <c r="S198" s="8"/>
      <c r="T198" s="8"/>
      <c r="U198" s="8"/>
      <c r="V198" s="8"/>
      <c r="W198" s="8"/>
      <c r="X198" s="8"/>
      <c r="Y198" s="8"/>
      <c r="Z198" s="8"/>
      <c r="AA198"/>
      <c r="AB198"/>
      <c r="AC198"/>
      <c r="AD198"/>
      <c r="AE198"/>
      <c r="AF198"/>
      <c r="AG198"/>
      <c r="AH198"/>
      <c r="AI198"/>
      <c r="AJ198"/>
      <c r="AK198"/>
      <c r="AL198"/>
      <c r="AM198"/>
      <c r="AN198"/>
      <c r="AO198"/>
      <c r="AP198"/>
      <c r="AQ198"/>
      <c r="AR198"/>
      <c r="AS198"/>
      <c r="AT198"/>
      <c r="AU198"/>
      <c r="AV198"/>
      <c r="AW198"/>
      <c r="AX198"/>
      <c r="AY198"/>
      <c r="AZ198"/>
      <c r="BA198" s="8"/>
      <c r="BB198" s="8"/>
      <c r="BC198" s="8"/>
      <c r="BD198" s="8"/>
      <c r="BE198" s="8"/>
      <c r="BF198" s="53"/>
      <c r="BG198" s="56"/>
      <c r="BH198" s="6"/>
      <c r="BN198" s="5"/>
      <c r="BO198" s="5"/>
      <c r="BP198" s="5"/>
      <c r="BQ198" s="5"/>
      <c r="BR198" s="5"/>
      <c r="BS198" s="5"/>
      <c r="BT198" s="5"/>
      <c r="BU198" s="5"/>
      <c r="BV198" s="5"/>
      <c r="BW198" s="5"/>
      <c r="BX198" s="5"/>
      <c r="BY198" s="5"/>
      <c r="BZ198" s="5"/>
      <c r="CA198" s="5"/>
      <c r="CB198" s="5"/>
      <c r="DC198"/>
      <c r="DD198"/>
      <c r="DE198"/>
      <c r="DF198"/>
      <c r="DG198"/>
      <c r="DH198"/>
      <c r="DI198"/>
      <c r="DJ198"/>
      <c r="DK198"/>
      <c r="DL198"/>
      <c r="DM198"/>
      <c r="DN198"/>
      <c r="DO198"/>
    </row>
    <row r="199" spans="1:119" s="3" customFormat="1">
      <c r="A199" s="2"/>
      <c r="B199" s="2"/>
      <c r="C199" s="9"/>
      <c r="D199" s="9"/>
      <c r="E199" s="9"/>
      <c r="F199" s="9"/>
      <c r="G199" s="9"/>
      <c r="H199" s="9"/>
      <c r="I199" s="9"/>
      <c r="J199" s="2"/>
      <c r="K199" s="8"/>
      <c r="L199" s="8"/>
      <c r="M199" s="8"/>
      <c r="N199" s="8"/>
      <c r="O199" s="8"/>
      <c r="P199" s="8"/>
      <c r="Q199" s="8"/>
      <c r="R199" s="8"/>
      <c r="S199" s="8"/>
      <c r="T199" s="8"/>
      <c r="U199" s="8"/>
      <c r="V199" s="8"/>
      <c r="W199" s="8"/>
      <c r="X199" s="8"/>
      <c r="Y199" s="8"/>
      <c r="Z199" s="8"/>
      <c r="AA199"/>
      <c r="AB199"/>
      <c r="AC199"/>
      <c r="AD199"/>
      <c r="AE199"/>
      <c r="AF199"/>
      <c r="AG199"/>
      <c r="AH199"/>
      <c r="AI199"/>
      <c r="AJ199"/>
      <c r="AK199"/>
      <c r="AL199"/>
      <c r="AM199"/>
      <c r="AN199"/>
      <c r="AO199"/>
      <c r="AP199"/>
      <c r="AQ199"/>
      <c r="AR199"/>
      <c r="AS199"/>
      <c r="AT199"/>
      <c r="AU199"/>
      <c r="AV199"/>
      <c r="AW199"/>
      <c r="AX199"/>
      <c r="AY199"/>
      <c r="AZ199"/>
      <c r="BA199" s="8"/>
      <c r="BB199" s="8"/>
      <c r="BC199" s="8"/>
      <c r="BD199" s="8"/>
      <c r="BE199" s="8"/>
      <c r="BF199" s="53"/>
      <c r="BG199" s="56"/>
      <c r="BH199" s="6"/>
      <c r="BN199" s="5"/>
      <c r="BO199" s="5"/>
      <c r="BP199" s="5"/>
      <c r="BQ199" s="5"/>
      <c r="BR199" s="5"/>
      <c r="BS199" s="5"/>
      <c r="BT199" s="5"/>
      <c r="BU199" s="5"/>
      <c r="BV199" s="5"/>
      <c r="BW199" s="5"/>
      <c r="BX199" s="5"/>
      <c r="BY199" s="5"/>
      <c r="BZ199" s="5"/>
      <c r="CA199" s="5"/>
      <c r="CB199" s="5"/>
      <c r="DC199"/>
      <c r="DD199"/>
      <c r="DE199"/>
      <c r="DF199"/>
      <c r="DG199"/>
      <c r="DH199"/>
      <c r="DI199"/>
      <c r="DJ199"/>
      <c r="DK199"/>
      <c r="DL199"/>
      <c r="DM199"/>
      <c r="DN199"/>
      <c r="DO199"/>
    </row>
    <row r="200" spans="1:119" s="3" customFormat="1">
      <c r="A200" s="2"/>
      <c r="B200" s="2"/>
      <c r="C200" s="9"/>
      <c r="D200" s="9"/>
      <c r="E200" s="9"/>
      <c r="F200" s="9"/>
      <c r="G200" s="9"/>
      <c r="H200" s="9"/>
      <c r="I200" s="9"/>
      <c r="J200" s="2"/>
      <c r="K200" s="8"/>
      <c r="L200" s="8"/>
      <c r="M200" s="8"/>
      <c r="N200" s="8"/>
      <c r="O200" s="8"/>
      <c r="P200" s="8"/>
      <c r="Q200" s="8"/>
      <c r="R200" s="8"/>
      <c r="S200" s="8"/>
      <c r="T200" s="8"/>
      <c r="U200" s="8"/>
      <c r="V200" s="8"/>
      <c r="W200" s="8"/>
      <c r="X200" s="8"/>
      <c r="Y200" s="8"/>
      <c r="Z200" s="8"/>
      <c r="AA200"/>
      <c r="AB200"/>
      <c r="AC200"/>
      <c r="AD200"/>
      <c r="AE200"/>
      <c r="AF200"/>
      <c r="AG200"/>
      <c r="AH200"/>
      <c r="AI200"/>
      <c r="AJ200"/>
      <c r="AK200"/>
      <c r="AL200"/>
      <c r="AM200"/>
      <c r="AN200"/>
      <c r="AO200"/>
      <c r="AP200"/>
      <c r="AQ200"/>
      <c r="AR200"/>
      <c r="AS200"/>
      <c r="AT200"/>
      <c r="AU200"/>
      <c r="AV200"/>
      <c r="AW200"/>
      <c r="AX200"/>
      <c r="AY200"/>
      <c r="AZ200"/>
      <c r="BA200" s="8"/>
      <c r="BB200" s="8"/>
      <c r="BC200" s="8"/>
      <c r="BD200" s="8"/>
      <c r="BE200" s="8"/>
      <c r="BF200" s="53"/>
      <c r="BG200" s="56"/>
      <c r="BH200" s="6"/>
      <c r="BN200" s="5"/>
      <c r="BO200" s="5"/>
      <c r="BP200" s="5"/>
      <c r="BQ200" s="5"/>
      <c r="BR200" s="5"/>
      <c r="BS200" s="5"/>
      <c r="BT200" s="5"/>
      <c r="BU200" s="5"/>
      <c r="BV200" s="5"/>
      <c r="BW200" s="5"/>
      <c r="BX200" s="5"/>
      <c r="BY200" s="5"/>
      <c r="BZ200" s="5"/>
      <c r="CA200" s="5"/>
      <c r="CB200" s="5"/>
      <c r="DC200"/>
      <c r="DD200"/>
      <c r="DE200"/>
      <c r="DF200"/>
      <c r="DG200"/>
      <c r="DH200"/>
      <c r="DI200"/>
      <c r="DJ200"/>
      <c r="DK200"/>
      <c r="DL200"/>
      <c r="DM200"/>
      <c r="DN200"/>
      <c r="DO200"/>
    </row>
    <row r="201" spans="1:119" s="3" customFormat="1">
      <c r="A201" s="2"/>
      <c r="B201" s="2"/>
      <c r="C201" s="9"/>
      <c r="D201" s="9"/>
      <c r="E201" s="9"/>
      <c r="F201" s="9"/>
      <c r="G201" s="9"/>
      <c r="H201" s="9"/>
      <c r="I201" s="9"/>
      <c r="J201" s="2"/>
      <c r="K201" s="8"/>
      <c r="L201" s="8"/>
      <c r="M201" s="8"/>
      <c r="N201" s="8"/>
      <c r="O201" s="8"/>
      <c r="P201" s="8"/>
      <c r="Q201" s="8"/>
      <c r="R201" s="8"/>
      <c r="S201" s="8"/>
      <c r="T201" s="8"/>
      <c r="U201" s="8"/>
      <c r="V201" s="8"/>
      <c r="W201" s="8"/>
      <c r="X201" s="8"/>
      <c r="Y201" s="8"/>
      <c r="Z201" s="8"/>
      <c r="AA201"/>
      <c r="AB201"/>
      <c r="AC201"/>
      <c r="AD201"/>
      <c r="AE201"/>
      <c r="AF201"/>
      <c r="AG201"/>
      <c r="AH201"/>
      <c r="AI201"/>
      <c r="AJ201"/>
      <c r="AK201"/>
      <c r="AL201"/>
      <c r="AM201"/>
      <c r="AN201"/>
      <c r="AO201"/>
      <c r="AP201"/>
      <c r="AQ201"/>
      <c r="AR201"/>
      <c r="AS201"/>
      <c r="AT201"/>
      <c r="AU201"/>
      <c r="AV201"/>
      <c r="AW201"/>
      <c r="AX201"/>
      <c r="AY201"/>
      <c r="AZ201"/>
      <c r="BA201" s="8"/>
      <c r="BB201" s="8"/>
      <c r="BC201" s="8"/>
      <c r="BD201" s="8"/>
      <c r="BE201" s="8"/>
      <c r="BF201" s="53"/>
      <c r="BG201" s="56"/>
      <c r="BH201" s="6"/>
      <c r="BN201" s="5"/>
      <c r="BO201" s="5"/>
      <c r="BP201" s="5"/>
      <c r="BQ201" s="5"/>
      <c r="BR201" s="5"/>
      <c r="BS201" s="5"/>
      <c r="BT201" s="5"/>
      <c r="BU201" s="5"/>
      <c r="BV201" s="5"/>
      <c r="BW201" s="5"/>
      <c r="BX201" s="5"/>
      <c r="BY201" s="5"/>
      <c r="BZ201" s="5"/>
      <c r="CA201" s="5"/>
      <c r="CB201" s="5"/>
      <c r="DC201"/>
      <c r="DD201"/>
      <c r="DE201"/>
      <c r="DF201"/>
      <c r="DG201"/>
      <c r="DH201"/>
      <c r="DI201"/>
      <c r="DJ201"/>
      <c r="DK201"/>
      <c r="DL201"/>
      <c r="DM201"/>
      <c r="DN201"/>
      <c r="DO201"/>
    </row>
    <row r="202" spans="1:119" s="3" customFormat="1">
      <c r="A202" s="2"/>
      <c r="B202" s="2"/>
      <c r="C202" s="9"/>
      <c r="D202" s="9"/>
      <c r="E202" s="9"/>
      <c r="F202" s="9"/>
      <c r="G202" s="9"/>
      <c r="H202" s="9"/>
      <c r="I202" s="9"/>
      <c r="J202" s="2"/>
      <c r="K202" s="8"/>
      <c r="L202" s="8"/>
      <c r="M202" s="8"/>
      <c r="N202" s="8"/>
      <c r="O202" s="8"/>
      <c r="P202" s="8"/>
      <c r="Q202" s="8"/>
      <c r="R202" s="8"/>
      <c r="S202" s="8"/>
      <c r="T202" s="8"/>
      <c r="U202" s="8"/>
      <c r="V202" s="8"/>
      <c r="W202" s="8"/>
      <c r="X202" s="8"/>
      <c r="Y202" s="8"/>
      <c r="Z202" s="8"/>
      <c r="AA202"/>
      <c r="AB202"/>
      <c r="AC202"/>
      <c r="AD202"/>
      <c r="AE202"/>
      <c r="AF202"/>
      <c r="AG202"/>
      <c r="AH202"/>
      <c r="AI202"/>
      <c r="AJ202"/>
      <c r="AK202"/>
      <c r="AL202"/>
      <c r="AM202"/>
      <c r="AN202"/>
      <c r="AO202"/>
      <c r="AP202"/>
      <c r="AQ202"/>
      <c r="AR202"/>
      <c r="AS202"/>
      <c r="AT202"/>
      <c r="AU202"/>
      <c r="AV202"/>
      <c r="AW202"/>
      <c r="AX202"/>
      <c r="AY202"/>
      <c r="AZ202"/>
      <c r="BA202" s="8"/>
      <c r="BB202" s="8"/>
      <c r="BC202" s="8"/>
      <c r="BD202" s="8"/>
      <c r="BE202" s="8"/>
      <c r="BF202" s="53"/>
      <c r="BG202" s="56"/>
      <c r="BH202" s="6"/>
      <c r="BN202" s="5"/>
      <c r="BO202" s="5"/>
      <c r="BP202" s="5"/>
      <c r="BQ202" s="5"/>
      <c r="BR202" s="5"/>
      <c r="BS202" s="5"/>
      <c r="BT202" s="5"/>
      <c r="BU202" s="5"/>
      <c r="BV202" s="5"/>
      <c r="BW202" s="5"/>
      <c r="BX202" s="5"/>
      <c r="BY202" s="5"/>
      <c r="BZ202" s="5"/>
      <c r="CA202" s="5"/>
      <c r="CB202" s="5"/>
      <c r="DC202"/>
      <c r="DD202"/>
      <c r="DE202"/>
      <c r="DF202"/>
      <c r="DG202"/>
      <c r="DH202"/>
      <c r="DI202"/>
      <c r="DJ202"/>
      <c r="DK202"/>
      <c r="DL202"/>
      <c r="DM202"/>
      <c r="DN202"/>
      <c r="DO202"/>
    </row>
    <row r="203" spans="1:119" s="3" customFormat="1">
      <c r="A203" s="2"/>
      <c r="B203" s="2"/>
      <c r="C203" s="9"/>
      <c r="D203" s="9"/>
      <c r="E203" s="9"/>
      <c r="F203" s="9"/>
      <c r="G203" s="9"/>
      <c r="H203" s="9"/>
      <c r="I203" s="9"/>
      <c r="J203" s="2"/>
      <c r="K203" s="8"/>
      <c r="L203" s="8"/>
      <c r="M203" s="8"/>
      <c r="N203" s="8"/>
      <c r="O203" s="8"/>
      <c r="P203" s="8"/>
      <c r="Q203" s="8"/>
      <c r="R203" s="8"/>
      <c r="S203" s="8"/>
      <c r="T203" s="8"/>
      <c r="U203" s="8"/>
      <c r="V203" s="8"/>
      <c r="W203" s="8"/>
      <c r="X203" s="8"/>
      <c r="Y203" s="8"/>
      <c r="Z203" s="8"/>
      <c r="AA203"/>
      <c r="AB203"/>
      <c r="AC203"/>
      <c r="AD203"/>
      <c r="AE203"/>
      <c r="AF203"/>
      <c r="AG203"/>
      <c r="AH203"/>
      <c r="AI203"/>
      <c r="AJ203"/>
      <c r="AK203"/>
      <c r="AL203"/>
      <c r="AM203"/>
      <c r="AN203"/>
      <c r="AO203"/>
      <c r="AP203"/>
      <c r="AQ203"/>
      <c r="AR203"/>
      <c r="AS203"/>
      <c r="AT203"/>
      <c r="AU203"/>
      <c r="AV203"/>
      <c r="AW203"/>
      <c r="AX203"/>
      <c r="AY203"/>
      <c r="AZ203"/>
      <c r="BA203" s="8"/>
      <c r="BB203" s="8"/>
      <c r="BC203" s="8"/>
      <c r="BD203" s="8"/>
      <c r="BE203" s="8"/>
      <c r="BF203" s="53"/>
      <c r="BG203" s="56"/>
      <c r="BH203" s="6"/>
      <c r="BN203" s="5"/>
      <c r="BO203" s="5"/>
      <c r="BP203" s="5"/>
      <c r="BQ203" s="5"/>
      <c r="BR203" s="5"/>
      <c r="BS203" s="5"/>
      <c r="BT203" s="5"/>
      <c r="BU203" s="5"/>
      <c r="BV203" s="5"/>
      <c r="BW203" s="5"/>
      <c r="BX203" s="5"/>
      <c r="BY203" s="5"/>
      <c r="BZ203" s="5"/>
      <c r="CA203" s="5"/>
      <c r="CB203" s="5"/>
      <c r="DC203"/>
      <c r="DD203"/>
      <c r="DE203"/>
      <c r="DF203"/>
      <c r="DG203"/>
      <c r="DH203"/>
      <c r="DI203"/>
      <c r="DJ203"/>
      <c r="DK203"/>
      <c r="DL203"/>
      <c r="DM203"/>
      <c r="DN203"/>
      <c r="DO203"/>
    </row>
    <row r="204" spans="1:119" s="3" customFormat="1">
      <c r="A204" s="2"/>
      <c r="B204" s="2"/>
      <c r="C204" s="9"/>
      <c r="D204" s="9"/>
      <c r="E204" s="9"/>
      <c r="F204" s="9"/>
      <c r="G204" s="9"/>
      <c r="H204" s="9"/>
      <c r="I204" s="9"/>
      <c r="J204" s="2"/>
      <c r="K204" s="8"/>
      <c r="L204" s="8"/>
      <c r="M204" s="8"/>
      <c r="N204" s="8"/>
      <c r="O204" s="8"/>
      <c r="P204" s="8"/>
      <c r="Q204" s="8"/>
      <c r="R204" s="8"/>
      <c r="S204" s="8"/>
      <c r="T204" s="8"/>
      <c r="U204" s="8"/>
      <c r="V204" s="8"/>
      <c r="W204" s="8"/>
      <c r="X204" s="8"/>
      <c r="Y204" s="8"/>
      <c r="Z204" s="8"/>
      <c r="AA204"/>
      <c r="AB204"/>
      <c r="AC204"/>
      <c r="AD204"/>
      <c r="AE204"/>
      <c r="AF204"/>
      <c r="AG204"/>
      <c r="AH204"/>
      <c r="AI204"/>
      <c r="AJ204"/>
      <c r="AK204"/>
      <c r="AL204"/>
      <c r="AM204"/>
      <c r="AN204"/>
      <c r="AO204"/>
      <c r="AP204"/>
      <c r="AQ204"/>
      <c r="AR204"/>
      <c r="AS204"/>
      <c r="AT204"/>
      <c r="AU204"/>
      <c r="AV204"/>
      <c r="AW204"/>
      <c r="AX204"/>
      <c r="AY204"/>
      <c r="AZ204"/>
      <c r="BA204" s="8"/>
      <c r="BB204" s="8"/>
      <c r="BC204" s="8"/>
      <c r="BD204" s="8"/>
      <c r="BE204" s="8"/>
      <c r="BF204" s="53"/>
      <c r="BG204" s="56"/>
      <c r="BH204" s="6"/>
      <c r="BN204" s="5"/>
      <c r="BO204" s="5"/>
      <c r="BP204" s="5"/>
      <c r="BQ204" s="5"/>
      <c r="BR204" s="5"/>
      <c r="BS204" s="5"/>
      <c r="BT204" s="5"/>
      <c r="BU204" s="5"/>
      <c r="BV204" s="5"/>
      <c r="BW204" s="5"/>
      <c r="BX204" s="5"/>
      <c r="BY204" s="5"/>
      <c r="BZ204" s="5"/>
      <c r="CA204" s="5"/>
      <c r="CB204" s="5"/>
      <c r="DC204"/>
      <c r="DD204"/>
      <c r="DE204"/>
      <c r="DF204"/>
      <c r="DG204"/>
      <c r="DH204"/>
      <c r="DI204"/>
      <c r="DJ204"/>
      <c r="DK204"/>
      <c r="DL204"/>
      <c r="DM204"/>
      <c r="DN204"/>
      <c r="DO204"/>
    </row>
    <row r="205" spans="1:119" s="3" customFormat="1">
      <c r="A205" s="2"/>
      <c r="B205" s="2"/>
      <c r="C205" s="9"/>
      <c r="D205" s="9"/>
      <c r="E205" s="9"/>
      <c r="F205" s="9"/>
      <c r="G205" s="9"/>
      <c r="H205" s="9"/>
      <c r="I205" s="9"/>
      <c r="J205" s="2"/>
      <c r="K205" s="8"/>
      <c r="L205" s="8"/>
      <c r="M205" s="8"/>
      <c r="N205" s="8"/>
      <c r="O205" s="8"/>
      <c r="P205" s="8"/>
      <c r="Q205" s="8"/>
      <c r="R205" s="8"/>
      <c r="S205" s="8"/>
      <c r="T205" s="8"/>
      <c r="U205" s="8"/>
      <c r="V205" s="8"/>
      <c r="W205" s="8"/>
      <c r="X205" s="8"/>
      <c r="Y205" s="8"/>
      <c r="Z205" s="8"/>
      <c r="AA205"/>
      <c r="AB205"/>
      <c r="AC205"/>
      <c r="AD205"/>
      <c r="AE205"/>
      <c r="AF205"/>
      <c r="AG205"/>
      <c r="AH205"/>
      <c r="AI205"/>
      <c r="AJ205"/>
      <c r="AK205"/>
      <c r="AL205"/>
      <c r="AM205"/>
      <c r="AN205"/>
      <c r="AO205"/>
      <c r="AP205"/>
      <c r="AQ205"/>
      <c r="AR205"/>
      <c r="AS205"/>
      <c r="AT205"/>
      <c r="AU205"/>
      <c r="AV205"/>
      <c r="AW205"/>
      <c r="AX205"/>
      <c r="AY205"/>
      <c r="AZ205"/>
      <c r="BA205" s="8"/>
      <c r="BB205" s="8"/>
      <c r="BC205" s="8"/>
      <c r="BD205" s="8"/>
      <c r="BE205" s="8"/>
      <c r="BF205" s="53"/>
      <c r="BG205" s="56"/>
      <c r="BH205" s="6"/>
      <c r="BN205" s="5"/>
      <c r="BO205" s="5"/>
      <c r="BP205" s="5"/>
      <c r="BQ205" s="5"/>
      <c r="BR205" s="5"/>
      <c r="BS205" s="5"/>
      <c r="BT205" s="5"/>
      <c r="BU205" s="5"/>
      <c r="BV205" s="5"/>
      <c r="BW205" s="5"/>
      <c r="BX205" s="5"/>
      <c r="BY205" s="5"/>
      <c r="BZ205" s="5"/>
      <c r="CA205" s="5"/>
      <c r="CB205" s="5"/>
      <c r="DC205"/>
      <c r="DD205"/>
      <c r="DE205"/>
      <c r="DF205"/>
      <c r="DG205"/>
      <c r="DH205"/>
      <c r="DI205"/>
      <c r="DJ205"/>
      <c r="DK205"/>
      <c r="DL205"/>
      <c r="DM205"/>
      <c r="DN205"/>
      <c r="DO205"/>
    </row>
    <row r="206" spans="1:119" s="3" customFormat="1">
      <c r="A206" s="2"/>
      <c r="B206" s="2"/>
      <c r="C206" s="9"/>
      <c r="D206" s="9"/>
      <c r="E206" s="9"/>
      <c r="F206" s="9"/>
      <c r="G206" s="9"/>
      <c r="H206" s="9"/>
      <c r="I206" s="9"/>
      <c r="J206" s="2"/>
      <c r="K206" s="8"/>
      <c r="L206" s="8"/>
      <c r="M206" s="8"/>
      <c r="N206" s="8"/>
      <c r="O206" s="8"/>
      <c r="P206" s="8"/>
      <c r="Q206" s="8"/>
      <c r="R206" s="8"/>
      <c r="S206" s="8"/>
      <c r="T206" s="8"/>
      <c r="U206" s="8"/>
      <c r="V206" s="8"/>
      <c r="W206" s="8"/>
      <c r="X206" s="8"/>
      <c r="Y206" s="8"/>
      <c r="Z206" s="8"/>
      <c r="AA206"/>
      <c r="AB206"/>
      <c r="AC206"/>
      <c r="AD206"/>
      <c r="AE206"/>
      <c r="AF206"/>
      <c r="AG206"/>
      <c r="AH206"/>
      <c r="AI206"/>
      <c r="AJ206"/>
      <c r="AK206"/>
      <c r="AL206"/>
      <c r="AM206"/>
      <c r="AN206"/>
      <c r="AO206"/>
      <c r="AP206"/>
      <c r="AQ206"/>
      <c r="AR206"/>
      <c r="AS206"/>
      <c r="AT206"/>
      <c r="AU206"/>
      <c r="AV206"/>
      <c r="AW206"/>
      <c r="AX206"/>
      <c r="AY206"/>
      <c r="AZ206"/>
      <c r="BA206" s="8"/>
      <c r="BB206" s="8"/>
      <c r="BC206" s="8"/>
      <c r="BD206" s="8"/>
      <c r="BE206" s="8"/>
      <c r="BF206" s="53"/>
      <c r="BG206" s="56"/>
      <c r="BH206" s="6"/>
      <c r="BN206" s="5"/>
      <c r="BO206" s="5"/>
      <c r="BP206" s="5"/>
      <c r="BQ206" s="5"/>
      <c r="BR206" s="5"/>
      <c r="BS206" s="5"/>
      <c r="BT206" s="5"/>
      <c r="BU206" s="5"/>
      <c r="BV206" s="5"/>
      <c r="BW206" s="5"/>
      <c r="BX206" s="5"/>
      <c r="BY206" s="5"/>
      <c r="BZ206" s="5"/>
      <c r="CA206" s="5"/>
      <c r="CB206" s="5"/>
      <c r="DC206"/>
      <c r="DD206"/>
      <c r="DE206"/>
      <c r="DF206"/>
      <c r="DG206"/>
      <c r="DH206"/>
      <c r="DI206"/>
      <c r="DJ206"/>
      <c r="DK206"/>
      <c r="DL206"/>
      <c r="DM206"/>
      <c r="DN206"/>
      <c r="DO206"/>
    </row>
    <row r="207" spans="1:119" s="3" customFormat="1">
      <c r="A207" s="2"/>
      <c r="B207" s="2"/>
      <c r="C207" s="9"/>
      <c r="D207" s="9"/>
      <c r="E207" s="9"/>
      <c r="F207" s="9"/>
      <c r="G207" s="9"/>
      <c r="H207" s="9"/>
      <c r="I207" s="9"/>
      <c r="J207" s="2"/>
      <c r="K207" s="8"/>
      <c r="L207" s="8"/>
      <c r="M207" s="8"/>
      <c r="N207" s="8"/>
      <c r="O207" s="8"/>
      <c r="P207" s="8"/>
      <c r="Q207" s="8"/>
      <c r="R207" s="8"/>
      <c r="S207" s="8"/>
      <c r="T207" s="8"/>
      <c r="U207" s="8"/>
      <c r="V207" s="8"/>
      <c r="W207" s="8"/>
      <c r="X207" s="8"/>
      <c r="Y207" s="8"/>
      <c r="Z207" s="8"/>
      <c r="AA207"/>
      <c r="AB207"/>
      <c r="AC207"/>
      <c r="AD207"/>
      <c r="AE207"/>
      <c r="AF207"/>
      <c r="AG207"/>
      <c r="AH207"/>
      <c r="AI207"/>
      <c r="AJ207"/>
      <c r="AK207"/>
      <c r="AL207"/>
      <c r="AM207"/>
      <c r="AN207"/>
      <c r="AO207"/>
      <c r="AP207"/>
      <c r="AQ207"/>
      <c r="AR207"/>
      <c r="AS207"/>
      <c r="AT207"/>
      <c r="AU207"/>
      <c r="AV207"/>
      <c r="AW207"/>
      <c r="AX207"/>
      <c r="AY207"/>
      <c r="AZ207"/>
      <c r="BA207" s="8"/>
      <c r="BB207" s="8"/>
      <c r="BC207" s="8"/>
      <c r="BD207" s="8"/>
      <c r="BE207" s="8"/>
      <c r="BF207" s="53"/>
      <c r="BG207" s="56"/>
      <c r="BH207" s="6"/>
      <c r="BN207" s="5"/>
      <c r="BO207" s="5"/>
      <c r="BP207" s="5"/>
      <c r="BQ207" s="5"/>
      <c r="BR207" s="5"/>
      <c r="BS207" s="5"/>
      <c r="BT207" s="5"/>
      <c r="BU207" s="5"/>
      <c r="BV207" s="5"/>
      <c r="BW207" s="5"/>
      <c r="BX207" s="5"/>
      <c r="BY207" s="5"/>
      <c r="BZ207" s="5"/>
      <c r="CA207" s="5"/>
      <c r="CB207" s="5"/>
      <c r="DC207"/>
      <c r="DD207"/>
      <c r="DE207"/>
      <c r="DF207"/>
      <c r="DG207"/>
      <c r="DH207"/>
      <c r="DI207"/>
      <c r="DJ207"/>
      <c r="DK207"/>
      <c r="DL207"/>
      <c r="DM207"/>
      <c r="DN207"/>
      <c r="DO207"/>
    </row>
    <row r="208" spans="1:119" s="3" customFormat="1">
      <c r="A208" s="2"/>
      <c r="B208" s="2"/>
      <c r="C208" s="9"/>
      <c r="D208" s="9"/>
      <c r="E208" s="9"/>
      <c r="F208" s="9"/>
      <c r="G208" s="9"/>
      <c r="H208" s="9"/>
      <c r="I208" s="9"/>
      <c r="J208" s="2"/>
      <c r="K208" s="8"/>
      <c r="L208" s="8"/>
      <c r="M208" s="8"/>
      <c r="N208" s="8"/>
      <c r="O208" s="8"/>
      <c r="P208" s="8"/>
      <c r="Q208" s="8"/>
      <c r="R208" s="8"/>
      <c r="S208" s="8"/>
      <c r="T208" s="8"/>
      <c r="U208" s="8"/>
      <c r="V208" s="8"/>
      <c r="W208" s="8"/>
      <c r="X208" s="8"/>
      <c r="Y208" s="8"/>
      <c r="Z208" s="8"/>
      <c r="AA208"/>
      <c r="AB208"/>
      <c r="AC208"/>
      <c r="AD208"/>
      <c r="AE208"/>
      <c r="AF208"/>
      <c r="AG208"/>
      <c r="AH208"/>
      <c r="AI208"/>
      <c r="AJ208"/>
      <c r="AK208"/>
      <c r="AL208"/>
      <c r="AM208"/>
      <c r="AN208"/>
      <c r="AO208"/>
      <c r="AP208"/>
      <c r="AQ208"/>
      <c r="AR208"/>
      <c r="AS208"/>
      <c r="AT208"/>
      <c r="AU208"/>
      <c r="AV208"/>
      <c r="AW208"/>
      <c r="AX208"/>
      <c r="AY208"/>
      <c r="AZ208"/>
      <c r="BA208" s="8"/>
      <c r="BB208" s="8"/>
      <c r="BC208" s="8"/>
      <c r="BD208" s="8"/>
      <c r="BE208" s="8"/>
      <c r="BF208" s="53"/>
      <c r="BG208" s="56"/>
      <c r="BH208" s="6"/>
      <c r="BN208" s="5"/>
      <c r="BO208" s="5"/>
      <c r="BP208" s="5"/>
      <c r="BQ208" s="5"/>
      <c r="BR208" s="5"/>
      <c r="BS208" s="5"/>
      <c r="BT208" s="5"/>
      <c r="BU208" s="5"/>
      <c r="BV208" s="5"/>
      <c r="BW208" s="5"/>
      <c r="BX208" s="5"/>
      <c r="BY208" s="5"/>
      <c r="BZ208" s="5"/>
      <c r="CA208" s="5"/>
      <c r="CB208" s="5"/>
      <c r="DC208"/>
      <c r="DD208"/>
      <c r="DE208"/>
      <c r="DF208"/>
      <c r="DG208"/>
      <c r="DH208"/>
      <c r="DI208"/>
      <c r="DJ208"/>
      <c r="DK208"/>
      <c r="DL208"/>
      <c r="DM208"/>
      <c r="DN208"/>
      <c r="DO208"/>
    </row>
    <row r="209" spans="1:119" s="3" customFormat="1">
      <c r="A209" s="2"/>
      <c r="B209" s="2"/>
      <c r="C209" s="9"/>
      <c r="D209" s="9"/>
      <c r="E209" s="9"/>
      <c r="F209" s="9"/>
      <c r="G209" s="9"/>
      <c r="H209" s="9"/>
      <c r="I209" s="9"/>
      <c r="J209" s="2"/>
      <c r="K209" s="8"/>
      <c r="L209" s="8"/>
      <c r="M209" s="8"/>
      <c r="N209" s="8"/>
      <c r="O209" s="8"/>
      <c r="P209" s="8"/>
      <c r="Q209" s="8"/>
      <c r="R209" s="8"/>
      <c r="S209" s="8"/>
      <c r="T209" s="8"/>
      <c r="U209" s="8"/>
      <c r="V209" s="8"/>
      <c r="W209" s="8"/>
      <c r="X209" s="8"/>
      <c r="Y209" s="8"/>
      <c r="Z209" s="8"/>
      <c r="AA209"/>
      <c r="AB209"/>
      <c r="AC209"/>
      <c r="AD209"/>
      <c r="AE209"/>
      <c r="AF209"/>
      <c r="AG209"/>
      <c r="AH209"/>
      <c r="AI209"/>
      <c r="AJ209"/>
      <c r="AK209"/>
      <c r="AL209"/>
      <c r="AM209"/>
      <c r="AN209"/>
      <c r="AO209"/>
      <c r="AP209"/>
      <c r="AQ209"/>
      <c r="AR209"/>
      <c r="AS209"/>
      <c r="AT209"/>
      <c r="AU209"/>
      <c r="AV209"/>
      <c r="AW209"/>
      <c r="AX209"/>
      <c r="AY209"/>
      <c r="AZ209"/>
      <c r="BA209" s="8"/>
      <c r="BB209" s="8"/>
      <c r="BC209" s="8"/>
      <c r="BD209" s="8"/>
      <c r="BE209" s="8"/>
      <c r="BF209" s="53"/>
      <c r="BG209" s="56"/>
      <c r="BH209" s="6"/>
      <c r="BN209" s="5"/>
      <c r="BO209" s="5"/>
      <c r="BP209" s="5"/>
      <c r="BQ209" s="5"/>
      <c r="BR209" s="5"/>
      <c r="BS209" s="5"/>
      <c r="BT209" s="5"/>
      <c r="BU209" s="5"/>
      <c r="BV209" s="5"/>
      <c r="BW209" s="5"/>
      <c r="BX209" s="5"/>
      <c r="BY209" s="5"/>
      <c r="BZ209" s="5"/>
      <c r="CA209" s="5"/>
      <c r="CB209" s="5"/>
      <c r="DC209"/>
      <c r="DD209"/>
      <c r="DE209"/>
      <c r="DF209"/>
      <c r="DG209"/>
      <c r="DH209"/>
      <c r="DI209"/>
      <c r="DJ209"/>
      <c r="DK209"/>
      <c r="DL209"/>
      <c r="DM209"/>
      <c r="DN209"/>
      <c r="DO209"/>
    </row>
    <row r="210" spans="1:119" s="3" customFormat="1">
      <c r="A210" s="2"/>
      <c r="B210" s="2"/>
      <c r="C210" s="9"/>
      <c r="D210" s="9"/>
      <c r="E210" s="9"/>
      <c r="F210" s="9"/>
      <c r="G210" s="9"/>
      <c r="H210" s="9"/>
      <c r="I210" s="9"/>
      <c r="J210" s="2"/>
      <c r="K210" s="8"/>
      <c r="L210" s="8"/>
      <c r="M210" s="8"/>
      <c r="N210" s="8"/>
      <c r="O210" s="8"/>
      <c r="P210" s="8"/>
      <c r="Q210" s="8"/>
      <c r="R210" s="8"/>
      <c r="S210" s="8"/>
      <c r="T210" s="8"/>
      <c r="U210" s="8"/>
      <c r="V210" s="8"/>
      <c r="W210" s="8"/>
      <c r="X210" s="8"/>
      <c r="Y210" s="8"/>
      <c r="Z210" s="8"/>
      <c r="AA210"/>
      <c r="AB210"/>
      <c r="AC210"/>
      <c r="AD210"/>
      <c r="AE210"/>
      <c r="AF210"/>
      <c r="AG210"/>
      <c r="AH210"/>
      <c r="AI210"/>
      <c r="AJ210"/>
      <c r="AK210"/>
      <c r="AL210"/>
      <c r="AM210"/>
      <c r="AN210"/>
      <c r="AO210"/>
      <c r="AP210"/>
      <c r="AQ210"/>
      <c r="AR210"/>
      <c r="AS210"/>
      <c r="AT210"/>
      <c r="AU210"/>
      <c r="AV210"/>
      <c r="AW210"/>
      <c r="AX210"/>
      <c r="AY210"/>
      <c r="AZ210"/>
      <c r="BA210" s="8"/>
      <c r="BB210" s="8"/>
      <c r="BC210" s="8"/>
      <c r="BD210" s="8"/>
      <c r="BE210" s="8"/>
      <c r="BF210" s="53"/>
      <c r="BG210" s="56"/>
      <c r="BH210" s="6"/>
      <c r="BN210" s="5"/>
      <c r="BO210" s="5"/>
      <c r="BP210" s="5"/>
      <c r="BQ210" s="5"/>
      <c r="BR210" s="5"/>
      <c r="BS210" s="5"/>
      <c r="BT210" s="5"/>
      <c r="BU210" s="5"/>
      <c r="BV210" s="5"/>
      <c r="BW210" s="5"/>
      <c r="BX210" s="5"/>
      <c r="BY210" s="5"/>
      <c r="BZ210" s="5"/>
      <c r="CA210" s="5"/>
      <c r="CB210" s="5"/>
      <c r="DC210"/>
      <c r="DD210"/>
      <c r="DE210"/>
      <c r="DF210"/>
      <c r="DG210"/>
      <c r="DH210"/>
      <c r="DI210"/>
      <c r="DJ210"/>
      <c r="DK210"/>
      <c r="DL210"/>
      <c r="DM210"/>
      <c r="DN210"/>
      <c r="DO210"/>
    </row>
    <row r="211" spans="1:119" s="3" customFormat="1">
      <c r="A211" s="2"/>
      <c r="B211" s="2"/>
      <c r="C211" s="9"/>
      <c r="D211" s="9"/>
      <c r="E211" s="9"/>
      <c r="F211" s="9"/>
      <c r="G211" s="9"/>
      <c r="H211" s="9"/>
      <c r="I211" s="9"/>
      <c r="J211" s="2"/>
      <c r="K211" s="8"/>
      <c r="L211" s="8"/>
      <c r="M211" s="8"/>
      <c r="N211" s="8"/>
      <c r="O211" s="8"/>
      <c r="P211" s="8"/>
      <c r="Q211" s="8"/>
      <c r="R211" s="8"/>
      <c r="S211" s="8"/>
      <c r="T211" s="8"/>
      <c r="U211" s="8"/>
      <c r="V211" s="8"/>
      <c r="W211" s="8"/>
      <c r="X211" s="8"/>
      <c r="Y211" s="8"/>
      <c r="Z211" s="8"/>
      <c r="AA211"/>
      <c r="AB211"/>
      <c r="AC211"/>
      <c r="AD211"/>
      <c r="AE211"/>
      <c r="AF211"/>
      <c r="AG211"/>
      <c r="AH211"/>
      <c r="AI211"/>
      <c r="AJ211"/>
      <c r="AK211"/>
      <c r="AL211"/>
      <c r="AM211"/>
      <c r="AN211"/>
      <c r="AO211"/>
      <c r="AP211"/>
      <c r="AQ211"/>
      <c r="AR211"/>
      <c r="AS211"/>
      <c r="AT211"/>
      <c r="AU211"/>
      <c r="AV211"/>
      <c r="AW211"/>
      <c r="AX211"/>
      <c r="AY211"/>
      <c r="AZ211"/>
      <c r="BA211" s="8"/>
      <c r="BB211" s="8"/>
      <c r="BC211" s="8"/>
      <c r="BD211" s="8"/>
      <c r="BE211" s="8"/>
      <c r="BF211" s="53"/>
      <c r="BG211" s="56"/>
      <c r="BH211" s="6"/>
      <c r="BN211" s="5"/>
      <c r="BO211" s="5"/>
      <c r="BP211" s="5"/>
      <c r="BQ211" s="5"/>
      <c r="BR211" s="5"/>
      <c r="BS211" s="5"/>
      <c r="BT211" s="5"/>
      <c r="BU211" s="5"/>
      <c r="BV211" s="5"/>
      <c r="BW211" s="5"/>
      <c r="BX211" s="5"/>
      <c r="BY211" s="5"/>
      <c r="BZ211" s="5"/>
      <c r="CA211" s="5"/>
      <c r="CB211" s="5"/>
      <c r="DC211"/>
      <c r="DD211"/>
      <c r="DE211"/>
      <c r="DF211"/>
      <c r="DG211"/>
      <c r="DH211"/>
      <c r="DI211"/>
      <c r="DJ211"/>
      <c r="DK211"/>
      <c r="DL211"/>
      <c r="DM211"/>
      <c r="DN211"/>
      <c r="DO211"/>
    </row>
    <row r="212" spans="1:119" s="3" customFormat="1">
      <c r="A212" s="2"/>
      <c r="B212" s="2"/>
      <c r="C212" s="9"/>
      <c r="D212" s="9"/>
      <c r="E212" s="9"/>
      <c r="F212" s="9"/>
      <c r="G212" s="9"/>
      <c r="H212" s="9"/>
      <c r="I212" s="9"/>
      <c r="J212" s="2"/>
      <c r="K212" s="8"/>
      <c r="L212" s="8"/>
      <c r="M212" s="8"/>
      <c r="N212" s="8"/>
      <c r="O212" s="8"/>
      <c r="P212" s="8"/>
      <c r="Q212" s="8"/>
      <c r="R212" s="8"/>
      <c r="S212" s="8"/>
      <c r="T212" s="8"/>
      <c r="U212" s="8"/>
      <c r="V212" s="8"/>
      <c r="W212" s="8"/>
      <c r="X212" s="8"/>
      <c r="Y212" s="8"/>
      <c r="Z212" s="8"/>
      <c r="AA212"/>
      <c r="AB212"/>
      <c r="AC212"/>
      <c r="AD212"/>
      <c r="AE212"/>
      <c r="AF212"/>
      <c r="AG212"/>
      <c r="AH212"/>
      <c r="AI212"/>
      <c r="AJ212"/>
      <c r="AK212"/>
      <c r="AL212"/>
      <c r="AM212"/>
      <c r="AN212"/>
      <c r="AO212"/>
      <c r="AP212"/>
      <c r="AQ212"/>
      <c r="AR212"/>
      <c r="AS212"/>
      <c r="AT212"/>
      <c r="AU212"/>
      <c r="AV212"/>
      <c r="AW212"/>
      <c r="AX212"/>
      <c r="AY212"/>
      <c r="AZ212"/>
      <c r="BA212" s="8"/>
      <c r="BB212" s="8"/>
      <c r="BC212" s="8"/>
      <c r="BD212" s="8"/>
      <c r="BE212" s="8"/>
      <c r="BF212" s="53"/>
      <c r="BG212" s="56"/>
      <c r="BH212" s="6"/>
      <c r="BN212" s="5"/>
      <c r="BO212" s="5"/>
      <c r="BP212" s="5"/>
      <c r="BQ212" s="5"/>
      <c r="BR212" s="5"/>
      <c r="BS212" s="5"/>
      <c r="BT212" s="5"/>
      <c r="BU212" s="5"/>
      <c r="BV212" s="5"/>
      <c r="BW212" s="5"/>
      <c r="BX212" s="5"/>
      <c r="BY212" s="5"/>
      <c r="BZ212" s="5"/>
      <c r="CA212" s="5"/>
      <c r="CB212" s="5"/>
      <c r="DC212"/>
      <c r="DD212"/>
      <c r="DE212"/>
      <c r="DF212"/>
      <c r="DG212"/>
      <c r="DH212"/>
      <c r="DI212"/>
      <c r="DJ212"/>
      <c r="DK212"/>
      <c r="DL212"/>
      <c r="DM212"/>
      <c r="DN212"/>
      <c r="DO212"/>
    </row>
    <row r="213" spans="1:119" s="3" customFormat="1">
      <c r="A213" s="2"/>
      <c r="B213" s="2"/>
      <c r="C213" s="9"/>
      <c r="D213" s="9"/>
      <c r="E213" s="9"/>
      <c r="F213" s="9"/>
      <c r="G213" s="9"/>
      <c r="H213" s="9"/>
      <c r="I213" s="9"/>
      <c r="J213" s="2"/>
      <c r="K213" s="8"/>
      <c r="L213" s="8"/>
      <c r="M213" s="8"/>
      <c r="N213" s="8"/>
      <c r="O213" s="8"/>
      <c r="P213" s="8"/>
      <c r="Q213" s="8"/>
      <c r="R213" s="8"/>
      <c r="S213" s="8"/>
      <c r="T213" s="8"/>
      <c r="U213" s="8"/>
      <c r="V213" s="8"/>
      <c r="W213" s="8"/>
      <c r="X213" s="8"/>
      <c r="Y213" s="8"/>
      <c r="Z213" s="8"/>
      <c r="AA213"/>
      <c r="AB213"/>
      <c r="AC213"/>
      <c r="AD213"/>
      <c r="AE213"/>
      <c r="AF213"/>
      <c r="AG213"/>
      <c r="AH213"/>
      <c r="AI213"/>
      <c r="AJ213"/>
      <c r="AK213"/>
      <c r="AL213"/>
      <c r="AM213"/>
      <c r="AN213"/>
      <c r="AO213"/>
      <c r="AP213"/>
      <c r="AQ213"/>
      <c r="AR213"/>
      <c r="AS213"/>
      <c r="AT213"/>
      <c r="AU213"/>
      <c r="AV213"/>
      <c r="AW213"/>
      <c r="AX213"/>
      <c r="AY213"/>
      <c r="AZ213"/>
      <c r="BA213" s="8"/>
      <c r="BB213" s="8"/>
      <c r="BC213" s="8"/>
      <c r="BD213" s="8"/>
      <c r="BE213" s="8"/>
      <c r="BF213" s="53"/>
      <c r="BG213" s="56"/>
      <c r="BH213" s="6"/>
      <c r="BN213" s="5"/>
      <c r="BO213" s="5"/>
      <c r="BP213" s="5"/>
      <c r="BQ213" s="5"/>
      <c r="BR213" s="5"/>
      <c r="BS213" s="5"/>
      <c r="BT213" s="5"/>
      <c r="BU213" s="5"/>
      <c r="BV213" s="5"/>
      <c r="BW213" s="5"/>
      <c r="BX213" s="5"/>
      <c r="BY213" s="5"/>
      <c r="BZ213" s="5"/>
      <c r="CA213" s="5"/>
      <c r="CB213" s="5"/>
      <c r="DC213"/>
      <c r="DD213"/>
      <c r="DE213"/>
      <c r="DF213"/>
      <c r="DG213"/>
      <c r="DH213"/>
      <c r="DI213"/>
      <c r="DJ213"/>
      <c r="DK213"/>
      <c r="DL213"/>
      <c r="DM213"/>
      <c r="DN213"/>
      <c r="DO213"/>
    </row>
    <row r="214" spans="1:119" s="3" customFormat="1">
      <c r="A214" s="2"/>
      <c r="B214" s="2"/>
      <c r="C214" s="9"/>
      <c r="D214" s="9"/>
      <c r="E214" s="9"/>
      <c r="F214" s="9"/>
      <c r="G214" s="9"/>
      <c r="H214" s="9"/>
      <c r="I214" s="9"/>
      <c r="J214" s="2"/>
      <c r="K214" s="8"/>
      <c r="L214" s="8"/>
      <c r="M214" s="8"/>
      <c r="N214" s="8"/>
      <c r="O214" s="8"/>
      <c r="P214" s="8"/>
      <c r="Q214" s="8"/>
      <c r="R214" s="8"/>
      <c r="S214" s="8"/>
      <c r="T214" s="8"/>
      <c r="U214" s="8"/>
      <c r="V214" s="8"/>
      <c r="W214" s="8"/>
      <c r="X214" s="8"/>
      <c r="Y214" s="8"/>
      <c r="Z214" s="8"/>
      <c r="AA214"/>
      <c r="AB214"/>
      <c r="AC214"/>
      <c r="AD214"/>
      <c r="AE214"/>
      <c r="AF214"/>
      <c r="AG214"/>
      <c r="AH214"/>
      <c r="AI214"/>
      <c r="AJ214"/>
      <c r="AK214"/>
      <c r="AL214"/>
      <c r="AM214"/>
      <c r="AN214"/>
      <c r="AO214"/>
      <c r="AP214"/>
      <c r="AQ214"/>
      <c r="AR214"/>
      <c r="AS214"/>
      <c r="AT214"/>
      <c r="AU214"/>
      <c r="AV214"/>
      <c r="AW214"/>
      <c r="AX214"/>
      <c r="AY214"/>
      <c r="AZ214"/>
      <c r="BA214" s="8"/>
      <c r="BB214" s="8"/>
      <c r="BC214" s="8"/>
      <c r="BD214" s="8"/>
      <c r="BE214" s="8"/>
      <c r="BF214" s="53"/>
      <c r="BG214" s="56"/>
      <c r="BH214" s="6"/>
      <c r="BN214" s="5"/>
      <c r="BO214" s="5"/>
      <c r="BP214" s="5"/>
      <c r="BQ214" s="5"/>
      <c r="BR214" s="5"/>
      <c r="BS214" s="5"/>
      <c r="BT214" s="5"/>
      <c r="BU214" s="5"/>
      <c r="BV214" s="5"/>
      <c r="BW214" s="5"/>
      <c r="BX214" s="5"/>
      <c r="BY214" s="5"/>
      <c r="BZ214" s="5"/>
      <c r="CA214" s="5"/>
      <c r="CB214" s="5"/>
      <c r="DC214"/>
      <c r="DD214"/>
      <c r="DE214"/>
      <c r="DF214"/>
      <c r="DG214"/>
      <c r="DH214"/>
      <c r="DI214"/>
      <c r="DJ214"/>
      <c r="DK214"/>
      <c r="DL214"/>
      <c r="DM214"/>
      <c r="DN214"/>
      <c r="DO214"/>
    </row>
    <row r="215" spans="1:119" s="3" customFormat="1">
      <c r="A215" s="2"/>
      <c r="B215" s="2"/>
      <c r="C215" s="9"/>
      <c r="D215" s="9"/>
      <c r="E215" s="9"/>
      <c r="F215" s="9"/>
      <c r="G215" s="9"/>
      <c r="H215" s="9"/>
      <c r="I215" s="9"/>
      <c r="J215" s="2"/>
      <c r="K215" s="8"/>
      <c r="L215" s="8"/>
      <c r="M215" s="8"/>
      <c r="N215" s="8"/>
      <c r="O215" s="8"/>
      <c r="P215" s="8"/>
      <c r="Q215" s="8"/>
      <c r="R215" s="8"/>
      <c r="S215" s="8"/>
      <c r="T215" s="8"/>
      <c r="U215" s="8"/>
      <c r="V215" s="8"/>
      <c r="W215" s="8"/>
      <c r="X215" s="8"/>
      <c r="Y215" s="8"/>
      <c r="Z215" s="8"/>
      <c r="AA215"/>
      <c r="AB215"/>
      <c r="AC215"/>
      <c r="AD215"/>
      <c r="AE215"/>
      <c r="AF215"/>
      <c r="AG215"/>
      <c r="AH215"/>
      <c r="AI215"/>
      <c r="AJ215"/>
      <c r="AK215"/>
      <c r="AL215"/>
      <c r="AM215"/>
      <c r="AN215"/>
      <c r="AO215"/>
      <c r="AP215"/>
      <c r="AQ215"/>
      <c r="AR215"/>
      <c r="AS215"/>
      <c r="AT215"/>
      <c r="AU215"/>
      <c r="AV215"/>
      <c r="AW215"/>
      <c r="AX215"/>
      <c r="AY215"/>
      <c r="AZ215"/>
      <c r="BA215" s="8"/>
      <c r="BB215" s="8"/>
      <c r="BC215" s="8"/>
      <c r="BD215" s="8"/>
      <c r="BE215" s="8"/>
      <c r="BF215" s="53"/>
      <c r="BG215" s="56"/>
      <c r="BH215" s="6"/>
      <c r="BN215" s="5"/>
      <c r="BO215" s="5"/>
      <c r="BP215" s="5"/>
      <c r="BQ215" s="5"/>
      <c r="BR215" s="5"/>
      <c r="BS215" s="5"/>
      <c r="BT215" s="5"/>
      <c r="BU215" s="5"/>
      <c r="BV215" s="5"/>
      <c r="BW215" s="5"/>
      <c r="BX215" s="5"/>
      <c r="BY215" s="5"/>
      <c r="BZ215" s="5"/>
      <c r="CA215" s="5"/>
      <c r="CB215" s="5"/>
      <c r="DC215"/>
      <c r="DD215"/>
      <c r="DE215"/>
      <c r="DF215"/>
      <c r="DG215"/>
      <c r="DH215"/>
      <c r="DI215"/>
      <c r="DJ215"/>
      <c r="DK215"/>
      <c r="DL215"/>
      <c r="DM215"/>
      <c r="DN215"/>
      <c r="DO215"/>
    </row>
    <row r="216" spans="1:119" s="3" customFormat="1">
      <c r="A216" s="2"/>
      <c r="B216" s="2"/>
      <c r="C216" s="9"/>
      <c r="D216" s="9"/>
      <c r="E216" s="9"/>
      <c r="F216" s="9"/>
      <c r="G216" s="9"/>
      <c r="H216" s="9"/>
      <c r="I216" s="9"/>
      <c r="J216" s="2"/>
      <c r="K216" s="8"/>
      <c r="L216" s="8"/>
      <c r="M216" s="8"/>
      <c r="N216" s="8"/>
      <c r="O216" s="8"/>
      <c r="P216" s="8"/>
      <c r="Q216" s="8"/>
      <c r="R216" s="8"/>
      <c r="S216" s="8"/>
      <c r="T216" s="8"/>
      <c r="U216" s="8"/>
      <c r="V216" s="8"/>
      <c r="W216" s="8"/>
      <c r="X216" s="8"/>
      <c r="Y216" s="8"/>
      <c r="Z216" s="8"/>
      <c r="AA216"/>
      <c r="AB216"/>
      <c r="AC216"/>
      <c r="AD216"/>
      <c r="AE216"/>
      <c r="AF216"/>
      <c r="AG216"/>
      <c r="AH216"/>
      <c r="AI216"/>
      <c r="AJ216"/>
      <c r="AK216"/>
      <c r="AL216"/>
      <c r="AM216"/>
      <c r="AN216"/>
      <c r="AO216"/>
      <c r="AP216"/>
      <c r="AQ216"/>
      <c r="AR216"/>
      <c r="AS216"/>
      <c r="AT216"/>
      <c r="AU216"/>
      <c r="AV216"/>
      <c r="AW216"/>
      <c r="AX216"/>
      <c r="AY216"/>
      <c r="AZ216"/>
      <c r="BA216" s="8"/>
      <c r="BB216" s="8"/>
      <c r="BC216" s="8"/>
      <c r="BD216" s="8"/>
      <c r="BE216" s="8"/>
      <c r="BF216" s="53"/>
      <c r="BG216" s="56"/>
      <c r="BH216" s="6"/>
      <c r="BN216" s="5"/>
      <c r="BO216" s="5"/>
      <c r="BP216" s="5"/>
      <c r="BQ216" s="5"/>
      <c r="BR216" s="5"/>
      <c r="BS216" s="5"/>
      <c r="BT216" s="5"/>
      <c r="BU216" s="5"/>
      <c r="BV216" s="5"/>
      <c r="BW216" s="5"/>
      <c r="BX216" s="5"/>
      <c r="BY216" s="5"/>
      <c r="BZ216" s="5"/>
      <c r="CA216" s="5"/>
      <c r="CB216" s="5"/>
      <c r="DC216"/>
      <c r="DD216"/>
      <c r="DE216"/>
      <c r="DF216"/>
      <c r="DG216"/>
      <c r="DH216"/>
      <c r="DI216"/>
      <c r="DJ216"/>
      <c r="DK216"/>
      <c r="DL216"/>
      <c r="DM216"/>
      <c r="DN216"/>
      <c r="DO216"/>
    </row>
    <row r="217" spans="1:119" s="3" customFormat="1">
      <c r="A217" s="2"/>
      <c r="B217" s="2"/>
      <c r="C217" s="9"/>
      <c r="D217" s="9"/>
      <c r="E217" s="9"/>
      <c r="F217" s="9"/>
      <c r="G217" s="9"/>
      <c r="H217" s="9"/>
      <c r="I217" s="9"/>
      <c r="J217" s="2"/>
      <c r="K217" s="8"/>
      <c r="L217" s="8"/>
      <c r="M217" s="8"/>
      <c r="N217" s="8"/>
      <c r="O217" s="8"/>
      <c r="P217" s="8"/>
      <c r="Q217" s="8"/>
      <c r="R217" s="8"/>
      <c r="S217" s="8"/>
      <c r="T217" s="8"/>
      <c r="U217" s="8"/>
      <c r="V217" s="8"/>
      <c r="W217" s="8"/>
      <c r="X217" s="8"/>
      <c r="Y217" s="8"/>
      <c r="Z217" s="8"/>
      <c r="AA217"/>
      <c r="AB217"/>
      <c r="AC217"/>
      <c r="AD217"/>
      <c r="AE217"/>
      <c r="AF217"/>
      <c r="AG217"/>
      <c r="AH217"/>
      <c r="AI217"/>
      <c r="AJ217"/>
      <c r="AK217"/>
      <c r="AL217"/>
      <c r="AM217"/>
      <c r="AN217"/>
      <c r="AO217"/>
      <c r="AP217"/>
      <c r="AQ217"/>
      <c r="AR217"/>
      <c r="AS217"/>
      <c r="AT217"/>
      <c r="AU217"/>
      <c r="AV217"/>
      <c r="AW217"/>
      <c r="AX217"/>
      <c r="AY217"/>
      <c r="AZ217"/>
      <c r="BA217" s="8"/>
      <c r="BB217" s="8"/>
      <c r="BC217" s="8"/>
      <c r="BD217" s="8"/>
      <c r="BE217" s="8"/>
      <c r="BF217" s="53"/>
      <c r="BG217" s="56"/>
      <c r="BH217" s="6"/>
      <c r="BN217" s="5"/>
      <c r="BO217" s="5"/>
      <c r="BP217" s="5"/>
      <c r="BQ217" s="5"/>
      <c r="BR217" s="5"/>
      <c r="BS217" s="5"/>
      <c r="BT217" s="5"/>
      <c r="BU217" s="5"/>
      <c r="BV217" s="5"/>
      <c r="BW217" s="5"/>
      <c r="BX217" s="5"/>
      <c r="BY217" s="5"/>
      <c r="BZ217" s="5"/>
      <c r="CA217" s="5"/>
      <c r="CB217" s="5"/>
      <c r="DC217"/>
      <c r="DD217"/>
      <c r="DE217"/>
      <c r="DF217"/>
      <c r="DG217"/>
      <c r="DH217"/>
      <c r="DI217"/>
      <c r="DJ217"/>
      <c r="DK217"/>
      <c r="DL217"/>
      <c r="DM217"/>
      <c r="DN217"/>
      <c r="DO217"/>
    </row>
    <row r="218" spans="1:119" s="3" customFormat="1">
      <c r="A218" s="2"/>
      <c r="B218" s="2"/>
      <c r="C218" s="9"/>
      <c r="D218" s="9"/>
      <c r="E218" s="9"/>
      <c r="F218" s="9"/>
      <c r="G218" s="9"/>
      <c r="H218" s="9"/>
      <c r="I218" s="9"/>
      <c r="J218" s="2"/>
      <c r="K218" s="8"/>
      <c r="L218" s="8"/>
      <c r="M218" s="8"/>
      <c r="N218" s="8"/>
      <c r="O218" s="8"/>
      <c r="P218" s="8"/>
      <c r="Q218" s="8"/>
      <c r="R218" s="8"/>
      <c r="S218" s="8"/>
      <c r="T218" s="8"/>
      <c r="U218" s="8"/>
      <c r="V218" s="8"/>
      <c r="W218" s="8"/>
      <c r="X218" s="8"/>
      <c r="Y218" s="8"/>
      <c r="Z218" s="8"/>
      <c r="AA218"/>
      <c r="AB218"/>
      <c r="AC218"/>
      <c r="AD218"/>
      <c r="AE218"/>
      <c r="AF218"/>
      <c r="AG218"/>
      <c r="AH218"/>
      <c r="AI218"/>
      <c r="AJ218"/>
      <c r="AK218"/>
      <c r="AL218"/>
      <c r="AM218"/>
      <c r="AN218"/>
      <c r="AO218"/>
      <c r="AP218"/>
      <c r="AQ218"/>
      <c r="AR218"/>
      <c r="AS218"/>
      <c r="AT218"/>
      <c r="AU218"/>
      <c r="AV218"/>
      <c r="AW218"/>
      <c r="AX218"/>
      <c r="AY218"/>
      <c r="AZ218"/>
      <c r="BA218" s="8"/>
      <c r="BB218" s="8"/>
      <c r="BC218" s="8"/>
      <c r="BD218" s="8"/>
      <c r="BE218" s="8"/>
      <c r="BF218" s="53"/>
      <c r="BG218" s="56"/>
      <c r="BH218" s="6"/>
      <c r="BN218" s="5"/>
      <c r="BO218" s="5"/>
      <c r="BP218" s="5"/>
      <c r="BQ218" s="5"/>
      <c r="BR218" s="5"/>
      <c r="BS218" s="5"/>
      <c r="BT218" s="5"/>
      <c r="BU218" s="5"/>
      <c r="BV218" s="5"/>
      <c r="BW218" s="5"/>
      <c r="BX218" s="5"/>
      <c r="BY218" s="5"/>
      <c r="BZ218" s="5"/>
      <c r="CA218" s="5"/>
      <c r="CB218" s="5"/>
      <c r="DC218"/>
      <c r="DD218"/>
      <c r="DE218"/>
      <c r="DF218"/>
      <c r="DG218"/>
      <c r="DH218"/>
      <c r="DI218"/>
      <c r="DJ218"/>
      <c r="DK218"/>
      <c r="DL218"/>
      <c r="DM218"/>
      <c r="DN218"/>
      <c r="DO218"/>
    </row>
    <row r="219" spans="1:119" s="3" customFormat="1">
      <c r="A219" s="2"/>
      <c r="B219" s="2"/>
      <c r="C219" s="9"/>
      <c r="D219" s="9"/>
      <c r="E219" s="9"/>
      <c r="F219" s="9"/>
      <c r="G219" s="9"/>
      <c r="H219" s="9"/>
      <c r="I219" s="9"/>
      <c r="J219" s="2"/>
      <c r="K219" s="8"/>
      <c r="L219" s="8"/>
      <c r="M219" s="8"/>
      <c r="N219" s="8"/>
      <c r="O219" s="8"/>
      <c r="P219" s="8"/>
      <c r="Q219" s="8"/>
      <c r="R219" s="8"/>
      <c r="S219" s="8"/>
      <c r="T219" s="8"/>
      <c r="U219" s="8"/>
      <c r="V219" s="8"/>
      <c r="W219" s="8"/>
      <c r="X219" s="8"/>
      <c r="Y219" s="8"/>
      <c r="Z219" s="8"/>
      <c r="AA219"/>
      <c r="AB219"/>
      <c r="AC219"/>
      <c r="AD219"/>
      <c r="AE219"/>
      <c r="AF219"/>
      <c r="AG219"/>
      <c r="AH219"/>
      <c r="AI219"/>
      <c r="AJ219"/>
      <c r="AK219"/>
      <c r="AL219"/>
      <c r="AM219"/>
      <c r="AN219"/>
      <c r="AO219"/>
      <c r="AP219"/>
      <c r="AQ219"/>
      <c r="AR219"/>
      <c r="AS219"/>
      <c r="AT219"/>
      <c r="AU219"/>
      <c r="AV219"/>
      <c r="AW219"/>
      <c r="AX219"/>
      <c r="AY219"/>
      <c r="AZ219"/>
      <c r="BA219" s="8"/>
      <c r="BB219" s="8"/>
      <c r="BC219" s="8"/>
      <c r="BD219" s="8"/>
      <c r="BE219" s="8"/>
      <c r="BF219" s="53"/>
      <c r="BG219" s="56"/>
      <c r="BH219" s="6"/>
      <c r="BN219" s="5"/>
      <c r="BO219" s="5"/>
      <c r="BP219" s="5"/>
      <c r="BQ219" s="5"/>
      <c r="BR219" s="5"/>
      <c r="BS219" s="5"/>
      <c r="BT219" s="5"/>
      <c r="BU219" s="5"/>
      <c r="BV219" s="5"/>
      <c r="BW219" s="5"/>
      <c r="BX219" s="5"/>
      <c r="BY219" s="5"/>
      <c r="BZ219" s="5"/>
      <c r="CA219" s="5"/>
      <c r="CB219" s="5"/>
      <c r="DC219"/>
      <c r="DD219"/>
      <c r="DE219"/>
      <c r="DF219"/>
      <c r="DG219"/>
      <c r="DH219"/>
      <c r="DI219"/>
      <c r="DJ219"/>
      <c r="DK219"/>
      <c r="DL219"/>
      <c r="DM219"/>
      <c r="DN219"/>
      <c r="DO219"/>
    </row>
    <row r="220" spans="1:119" s="3" customFormat="1">
      <c r="A220" s="2"/>
      <c r="B220" s="2"/>
      <c r="C220" s="9"/>
      <c r="D220" s="9"/>
      <c r="E220" s="9"/>
      <c r="F220" s="9"/>
      <c r="G220" s="9"/>
      <c r="H220" s="9"/>
      <c r="I220" s="9"/>
      <c r="J220" s="2"/>
      <c r="K220" s="8"/>
      <c r="L220" s="8"/>
      <c r="M220" s="8"/>
      <c r="N220" s="8"/>
      <c r="O220" s="8"/>
      <c r="P220" s="8"/>
      <c r="Q220" s="8"/>
      <c r="R220" s="8"/>
      <c r="S220" s="8"/>
      <c r="T220" s="8"/>
      <c r="U220" s="8"/>
      <c r="V220" s="8"/>
      <c r="W220" s="8"/>
      <c r="X220" s="8"/>
      <c r="Y220" s="8"/>
      <c r="Z220" s="8"/>
      <c r="AA220"/>
      <c r="AB220"/>
      <c r="AC220"/>
      <c r="AD220"/>
      <c r="AE220"/>
      <c r="AF220"/>
      <c r="AG220"/>
      <c r="AH220"/>
      <c r="AI220"/>
      <c r="AJ220"/>
      <c r="AK220"/>
      <c r="AL220"/>
      <c r="AM220"/>
      <c r="AN220"/>
      <c r="AO220"/>
      <c r="AP220"/>
      <c r="AQ220"/>
      <c r="AR220"/>
      <c r="AS220"/>
      <c r="AT220"/>
      <c r="AU220"/>
      <c r="AV220"/>
      <c r="AW220"/>
      <c r="AX220"/>
      <c r="AY220"/>
      <c r="AZ220"/>
      <c r="BA220" s="8"/>
      <c r="BB220" s="8"/>
      <c r="BC220" s="8"/>
      <c r="BD220" s="8"/>
      <c r="BE220" s="8"/>
      <c r="BF220" s="53"/>
      <c r="BG220" s="56"/>
      <c r="BH220" s="6"/>
      <c r="BN220" s="5"/>
      <c r="BO220" s="5"/>
      <c r="BP220" s="5"/>
      <c r="BQ220" s="5"/>
      <c r="BR220" s="5"/>
      <c r="BS220" s="5"/>
      <c r="BT220" s="5"/>
      <c r="BU220" s="5"/>
      <c r="BV220" s="5"/>
      <c r="BW220" s="5"/>
      <c r="BX220" s="5"/>
      <c r="BY220" s="5"/>
      <c r="BZ220" s="5"/>
      <c r="CA220" s="5"/>
      <c r="CB220" s="5"/>
      <c r="DC220"/>
      <c r="DD220"/>
      <c r="DE220"/>
      <c r="DF220"/>
      <c r="DG220"/>
      <c r="DH220"/>
      <c r="DI220"/>
      <c r="DJ220"/>
      <c r="DK220"/>
      <c r="DL220"/>
      <c r="DM220"/>
      <c r="DN220"/>
      <c r="DO220"/>
    </row>
    <row r="221" spans="1:119" s="3" customFormat="1">
      <c r="A221" s="2"/>
      <c r="B221" s="2"/>
      <c r="C221" s="9"/>
      <c r="D221" s="9"/>
      <c r="E221" s="9"/>
      <c r="F221" s="9"/>
      <c r="G221" s="9"/>
      <c r="H221" s="9"/>
      <c r="I221" s="9"/>
      <c r="J221" s="2"/>
      <c r="K221" s="8"/>
      <c r="L221" s="8"/>
      <c r="M221" s="8"/>
      <c r="N221" s="8"/>
      <c r="O221" s="8"/>
      <c r="P221" s="8"/>
      <c r="Q221" s="8"/>
      <c r="R221" s="8"/>
      <c r="S221" s="8"/>
      <c r="T221" s="8"/>
      <c r="U221" s="8"/>
      <c r="V221" s="8"/>
      <c r="W221" s="8"/>
      <c r="X221" s="8"/>
      <c r="Y221" s="8"/>
      <c r="Z221" s="8"/>
      <c r="AA221"/>
      <c r="AB221"/>
      <c r="AC221"/>
      <c r="AD221"/>
      <c r="AE221"/>
      <c r="AF221"/>
      <c r="AG221"/>
      <c r="AH221"/>
      <c r="AI221"/>
      <c r="AJ221"/>
      <c r="AK221"/>
      <c r="AL221"/>
      <c r="AM221"/>
      <c r="AN221"/>
      <c r="AO221"/>
      <c r="AP221"/>
      <c r="AQ221"/>
      <c r="AR221"/>
      <c r="AS221"/>
      <c r="AT221"/>
      <c r="AU221"/>
      <c r="AV221"/>
      <c r="AW221"/>
      <c r="AX221"/>
      <c r="AY221"/>
      <c r="AZ221"/>
      <c r="BA221" s="8"/>
      <c r="BB221" s="8"/>
      <c r="BC221" s="8"/>
      <c r="BD221" s="8"/>
      <c r="BE221" s="8"/>
      <c r="BF221" s="53"/>
      <c r="BG221" s="56"/>
      <c r="BH221" s="6"/>
      <c r="BN221" s="5"/>
      <c r="BO221" s="5"/>
      <c r="BP221" s="5"/>
      <c r="BQ221" s="5"/>
      <c r="BR221" s="5"/>
      <c r="BS221" s="5"/>
      <c r="BT221" s="5"/>
      <c r="BU221" s="5"/>
      <c r="BV221" s="5"/>
      <c r="BW221" s="5"/>
      <c r="BX221" s="5"/>
      <c r="BY221" s="5"/>
      <c r="BZ221" s="5"/>
      <c r="CA221" s="5"/>
      <c r="CB221" s="5"/>
      <c r="DC221"/>
      <c r="DD221"/>
      <c r="DE221"/>
      <c r="DF221"/>
      <c r="DG221"/>
      <c r="DH221"/>
      <c r="DI221"/>
      <c r="DJ221"/>
      <c r="DK221"/>
      <c r="DL221"/>
      <c r="DM221"/>
      <c r="DN221"/>
      <c r="DO221"/>
    </row>
    <row r="222" spans="1:119" s="3" customFormat="1">
      <c r="A222" s="2"/>
      <c r="B222" s="2"/>
      <c r="C222" s="9"/>
      <c r="D222" s="9"/>
      <c r="E222" s="9"/>
      <c r="F222" s="9"/>
      <c r="G222" s="9"/>
      <c r="H222" s="9"/>
      <c r="I222" s="9"/>
      <c r="J222" s="2"/>
      <c r="K222" s="8"/>
      <c r="L222" s="8"/>
      <c r="M222" s="8"/>
      <c r="N222" s="8"/>
      <c r="O222" s="8"/>
      <c r="P222" s="8"/>
      <c r="Q222" s="8"/>
      <c r="R222" s="8"/>
      <c r="S222" s="8"/>
      <c r="T222" s="8"/>
      <c r="U222" s="8"/>
      <c r="V222" s="8"/>
      <c r="W222" s="8"/>
      <c r="X222" s="8"/>
      <c r="Y222" s="8"/>
      <c r="Z222" s="8"/>
      <c r="AA222"/>
      <c r="AB222"/>
      <c r="AC222"/>
      <c r="AD222"/>
      <c r="AE222"/>
      <c r="AF222"/>
      <c r="AG222"/>
      <c r="AH222"/>
      <c r="AI222"/>
      <c r="AJ222"/>
      <c r="AK222"/>
      <c r="AL222"/>
      <c r="AM222"/>
      <c r="AN222"/>
      <c r="AO222"/>
      <c r="AP222"/>
      <c r="AQ222"/>
      <c r="AR222"/>
      <c r="AS222"/>
      <c r="AT222"/>
      <c r="AU222"/>
      <c r="AV222"/>
      <c r="AW222"/>
      <c r="AX222"/>
      <c r="AY222"/>
      <c r="AZ222"/>
      <c r="BA222" s="8"/>
      <c r="BB222" s="8"/>
      <c r="BC222" s="8"/>
      <c r="BD222" s="8"/>
      <c r="BE222" s="8"/>
      <c r="BF222" s="53"/>
      <c r="BG222" s="56"/>
      <c r="BH222" s="6"/>
      <c r="BN222" s="5"/>
      <c r="BO222" s="5"/>
      <c r="BP222" s="5"/>
      <c r="BQ222" s="5"/>
      <c r="BR222" s="5"/>
      <c r="BS222" s="5"/>
      <c r="BT222" s="5"/>
      <c r="BU222" s="5"/>
      <c r="BV222" s="5"/>
      <c r="BW222" s="5"/>
      <c r="BX222" s="5"/>
      <c r="BY222" s="5"/>
      <c r="BZ222" s="5"/>
      <c r="CA222" s="5"/>
      <c r="CB222" s="5"/>
      <c r="DC222"/>
      <c r="DD222"/>
      <c r="DE222"/>
      <c r="DF222"/>
      <c r="DG222"/>
      <c r="DH222"/>
      <c r="DI222"/>
      <c r="DJ222"/>
      <c r="DK222"/>
      <c r="DL222"/>
      <c r="DM222"/>
      <c r="DN222"/>
      <c r="DO222"/>
    </row>
    <row r="223" spans="1:119" s="3" customFormat="1">
      <c r="A223" s="2"/>
      <c r="B223" s="2"/>
      <c r="C223" s="9"/>
      <c r="D223" s="9"/>
      <c r="E223" s="9"/>
      <c r="F223" s="9"/>
      <c r="G223" s="9"/>
      <c r="H223" s="9"/>
      <c r="I223" s="9"/>
      <c r="J223" s="2"/>
      <c r="K223" s="8"/>
      <c r="L223" s="8"/>
      <c r="M223" s="8"/>
      <c r="N223" s="8"/>
      <c r="O223" s="8"/>
      <c r="P223" s="8"/>
      <c r="Q223" s="8"/>
      <c r="R223" s="8"/>
      <c r="S223" s="8"/>
      <c r="T223" s="8"/>
      <c r="U223" s="8"/>
      <c r="V223" s="8"/>
      <c r="W223" s="8"/>
      <c r="X223" s="8"/>
      <c r="Y223" s="8"/>
      <c r="Z223" s="8"/>
      <c r="AA223"/>
      <c r="AB223"/>
      <c r="AC223"/>
      <c r="AD223"/>
      <c r="AE223"/>
      <c r="AF223"/>
      <c r="AG223"/>
      <c r="AH223"/>
      <c r="AI223"/>
      <c r="AJ223"/>
      <c r="AK223"/>
      <c r="AL223"/>
      <c r="AM223"/>
      <c r="AN223"/>
      <c r="AO223"/>
      <c r="AP223"/>
      <c r="AQ223"/>
      <c r="AR223"/>
      <c r="AS223"/>
      <c r="AT223"/>
      <c r="AU223"/>
      <c r="AV223"/>
      <c r="AW223"/>
      <c r="AX223"/>
      <c r="AY223"/>
      <c r="AZ223"/>
      <c r="BA223" s="8"/>
      <c r="BB223" s="8"/>
      <c r="BC223" s="8"/>
      <c r="BD223" s="8"/>
      <c r="BE223" s="8"/>
      <c r="BF223" s="53"/>
      <c r="BG223" s="56"/>
      <c r="BH223" s="6"/>
      <c r="BN223" s="5"/>
      <c r="BO223" s="5"/>
      <c r="BP223" s="5"/>
      <c r="BQ223" s="5"/>
      <c r="BR223" s="5"/>
      <c r="BS223" s="5"/>
      <c r="BT223" s="5"/>
      <c r="BU223" s="5"/>
      <c r="BV223" s="5"/>
      <c r="BW223" s="5"/>
      <c r="BX223" s="5"/>
      <c r="BY223" s="5"/>
      <c r="BZ223" s="5"/>
      <c r="CA223" s="5"/>
      <c r="CB223" s="5"/>
      <c r="DC223"/>
      <c r="DD223"/>
      <c r="DE223"/>
      <c r="DF223"/>
      <c r="DG223"/>
      <c r="DH223"/>
      <c r="DI223"/>
      <c r="DJ223"/>
      <c r="DK223"/>
      <c r="DL223"/>
      <c r="DM223"/>
      <c r="DN223"/>
      <c r="DO223"/>
    </row>
    <row r="224" spans="1:119" s="3" customFormat="1">
      <c r="A224" s="2"/>
      <c r="B224" s="2"/>
      <c r="C224" s="9"/>
      <c r="D224" s="9"/>
      <c r="E224" s="9"/>
      <c r="F224" s="9"/>
      <c r="G224" s="9"/>
      <c r="H224" s="9"/>
      <c r="I224" s="9"/>
      <c r="J224" s="2"/>
      <c r="K224" s="8"/>
      <c r="L224" s="8"/>
      <c r="M224" s="8"/>
      <c r="N224" s="8"/>
      <c r="O224" s="8"/>
      <c r="P224" s="8"/>
      <c r="Q224" s="8"/>
      <c r="R224" s="8"/>
      <c r="S224" s="8"/>
      <c r="T224" s="8"/>
      <c r="U224" s="8"/>
      <c r="V224" s="8"/>
      <c r="W224" s="8"/>
      <c r="X224" s="8"/>
      <c r="Y224" s="8"/>
      <c r="Z224" s="8"/>
      <c r="AA224"/>
      <c r="AB224"/>
      <c r="AC224"/>
      <c r="AD224"/>
      <c r="AE224"/>
      <c r="AF224"/>
      <c r="AG224"/>
      <c r="AH224"/>
      <c r="AI224"/>
      <c r="AJ224"/>
      <c r="AK224"/>
      <c r="AL224"/>
      <c r="AM224"/>
      <c r="AN224"/>
      <c r="AO224"/>
      <c r="AP224"/>
      <c r="AQ224"/>
      <c r="AR224"/>
      <c r="AS224"/>
      <c r="AT224"/>
      <c r="AU224"/>
      <c r="AV224"/>
      <c r="AW224"/>
      <c r="AX224"/>
      <c r="AY224"/>
      <c r="AZ224"/>
      <c r="BA224" s="8"/>
      <c r="BB224" s="8"/>
      <c r="BC224" s="8"/>
      <c r="BD224" s="8"/>
      <c r="BE224" s="8"/>
      <c r="BF224" s="53"/>
      <c r="BG224" s="56"/>
      <c r="BH224" s="6"/>
      <c r="BN224" s="5"/>
      <c r="BO224" s="5"/>
      <c r="BP224" s="5"/>
      <c r="BQ224" s="5"/>
      <c r="BR224" s="5"/>
      <c r="BS224" s="5"/>
      <c r="BT224" s="5"/>
      <c r="BU224" s="5"/>
      <c r="BV224" s="5"/>
      <c r="BW224" s="5"/>
      <c r="BX224" s="5"/>
      <c r="BY224" s="5"/>
      <c r="BZ224" s="5"/>
      <c r="CA224" s="5"/>
      <c r="CB224" s="5"/>
      <c r="DC224"/>
      <c r="DD224"/>
      <c r="DE224"/>
      <c r="DF224"/>
      <c r="DG224"/>
      <c r="DH224"/>
      <c r="DI224"/>
      <c r="DJ224"/>
      <c r="DK224"/>
      <c r="DL224"/>
      <c r="DM224"/>
      <c r="DN224"/>
      <c r="DO224"/>
    </row>
    <row r="225" spans="1:119" s="3" customFormat="1">
      <c r="A225" s="2"/>
      <c r="B225" s="2"/>
      <c r="C225" s="9"/>
      <c r="D225" s="9"/>
      <c r="E225" s="9"/>
      <c r="F225" s="9"/>
      <c r="G225" s="9"/>
      <c r="H225" s="9"/>
      <c r="I225" s="9"/>
      <c r="J225" s="2"/>
      <c r="K225" s="8"/>
      <c r="L225" s="8"/>
      <c r="M225" s="8"/>
      <c r="N225" s="8"/>
      <c r="O225" s="8"/>
      <c r="P225" s="8"/>
      <c r="Q225" s="8"/>
      <c r="R225" s="8"/>
      <c r="S225" s="8"/>
      <c r="T225" s="8"/>
      <c r="U225" s="8"/>
      <c r="V225" s="8"/>
      <c r="W225" s="8"/>
      <c r="X225" s="8"/>
      <c r="Y225" s="8"/>
      <c r="Z225" s="8"/>
      <c r="AA225"/>
      <c r="AB225"/>
      <c r="AC225"/>
      <c r="AD225"/>
      <c r="AE225"/>
      <c r="AF225"/>
      <c r="AG225"/>
      <c r="AH225"/>
      <c r="AI225"/>
      <c r="AJ225"/>
      <c r="AK225"/>
      <c r="AL225"/>
      <c r="AM225"/>
      <c r="AN225"/>
      <c r="AO225"/>
      <c r="AP225"/>
      <c r="AQ225"/>
      <c r="AR225"/>
      <c r="AS225"/>
      <c r="AT225"/>
      <c r="AU225"/>
      <c r="AV225"/>
      <c r="AW225"/>
      <c r="AX225"/>
      <c r="AY225"/>
      <c r="AZ225"/>
      <c r="BA225" s="8"/>
      <c r="BB225" s="8"/>
      <c r="BC225" s="8"/>
      <c r="BD225" s="8"/>
      <c r="BE225" s="8"/>
      <c r="BF225" s="53"/>
      <c r="BG225" s="56"/>
      <c r="BH225" s="6"/>
      <c r="BN225" s="5"/>
      <c r="BO225" s="5"/>
      <c r="BP225" s="5"/>
      <c r="BQ225" s="5"/>
      <c r="BR225" s="5"/>
      <c r="BS225" s="5"/>
      <c r="BT225" s="5"/>
      <c r="BU225" s="5"/>
      <c r="BV225" s="5"/>
      <c r="BW225" s="5"/>
      <c r="BX225" s="5"/>
      <c r="BY225" s="5"/>
      <c r="BZ225" s="5"/>
      <c r="CA225" s="5"/>
      <c r="CB225" s="5"/>
      <c r="DC225"/>
      <c r="DD225"/>
      <c r="DE225"/>
      <c r="DF225"/>
      <c r="DG225"/>
      <c r="DH225"/>
      <c r="DI225"/>
      <c r="DJ225"/>
      <c r="DK225"/>
      <c r="DL225"/>
      <c r="DM225"/>
      <c r="DN225"/>
      <c r="DO225"/>
    </row>
    <row r="226" spans="1:119" s="3" customFormat="1">
      <c r="A226" s="2"/>
      <c r="B226" s="2"/>
      <c r="C226" s="9"/>
      <c r="D226" s="9"/>
      <c r="E226" s="9"/>
      <c r="F226" s="9"/>
      <c r="G226" s="9"/>
      <c r="H226" s="9"/>
      <c r="I226" s="9"/>
      <c r="J226" s="2"/>
      <c r="K226" s="8"/>
      <c r="L226" s="8"/>
      <c r="M226" s="8"/>
      <c r="N226" s="8"/>
      <c r="O226" s="8"/>
      <c r="P226" s="8"/>
      <c r="Q226" s="8"/>
      <c r="R226" s="8"/>
      <c r="S226" s="8"/>
      <c r="T226" s="8"/>
      <c r="U226" s="8"/>
      <c r="V226" s="8"/>
      <c r="W226" s="8"/>
      <c r="X226" s="8"/>
      <c r="Y226" s="8"/>
      <c r="Z226" s="8"/>
      <c r="AA226"/>
      <c r="AB226"/>
      <c r="AC226"/>
      <c r="AD226"/>
      <c r="AE226"/>
      <c r="AF226"/>
      <c r="AG226"/>
      <c r="AH226"/>
      <c r="AI226"/>
      <c r="AJ226"/>
      <c r="AK226"/>
      <c r="AL226"/>
      <c r="AM226"/>
      <c r="AN226"/>
      <c r="AO226"/>
      <c r="AP226"/>
      <c r="AQ226"/>
      <c r="AR226"/>
      <c r="AS226"/>
      <c r="AT226"/>
      <c r="AU226"/>
      <c r="AV226"/>
      <c r="AW226"/>
      <c r="AX226"/>
      <c r="AY226"/>
      <c r="AZ226"/>
      <c r="BA226" s="8"/>
      <c r="BB226" s="8"/>
      <c r="BC226" s="8"/>
      <c r="BD226" s="8"/>
      <c r="BE226" s="8"/>
      <c r="BF226" s="53"/>
      <c r="BG226" s="56"/>
      <c r="BH226" s="6"/>
      <c r="BN226" s="5"/>
      <c r="BO226" s="5"/>
      <c r="BP226" s="5"/>
      <c r="BQ226" s="5"/>
      <c r="BR226" s="5"/>
      <c r="BS226" s="5"/>
      <c r="BT226" s="5"/>
      <c r="BU226" s="5"/>
      <c r="BV226" s="5"/>
      <c r="BW226" s="5"/>
      <c r="BX226" s="5"/>
      <c r="BY226" s="5"/>
      <c r="BZ226" s="5"/>
      <c r="CA226" s="5"/>
      <c r="CB226" s="5"/>
      <c r="DC226"/>
      <c r="DD226"/>
      <c r="DE226"/>
      <c r="DF226"/>
      <c r="DG226"/>
      <c r="DH226"/>
      <c r="DI226"/>
      <c r="DJ226"/>
      <c r="DK226"/>
      <c r="DL226"/>
      <c r="DM226"/>
      <c r="DN226"/>
      <c r="DO226"/>
    </row>
    <row r="227" spans="1:119" s="3" customFormat="1">
      <c r="A227" s="2"/>
      <c r="B227" s="2"/>
      <c r="C227" s="9"/>
      <c r="D227" s="9"/>
      <c r="E227" s="9"/>
      <c r="F227" s="9"/>
      <c r="G227" s="9"/>
      <c r="H227" s="9"/>
      <c r="I227" s="9"/>
      <c r="J227" s="2"/>
      <c r="K227" s="8"/>
      <c r="L227" s="8"/>
      <c r="M227" s="8"/>
      <c r="N227" s="8"/>
      <c r="O227" s="8"/>
      <c r="P227" s="8"/>
      <c r="Q227" s="8"/>
      <c r="R227" s="8"/>
      <c r="S227" s="8"/>
      <c r="T227" s="8"/>
      <c r="U227" s="8"/>
      <c r="V227" s="8"/>
      <c r="W227" s="8"/>
      <c r="X227" s="8"/>
      <c r="Y227" s="8"/>
      <c r="Z227" s="8"/>
      <c r="AA227"/>
      <c r="AB227"/>
      <c r="AC227"/>
      <c r="AD227"/>
      <c r="AE227"/>
      <c r="AF227"/>
      <c r="AG227"/>
      <c r="AH227"/>
      <c r="AI227"/>
      <c r="AJ227"/>
      <c r="AK227"/>
      <c r="AL227"/>
      <c r="AM227"/>
      <c r="AN227"/>
      <c r="AO227"/>
      <c r="AP227"/>
      <c r="AQ227"/>
      <c r="AR227"/>
      <c r="AS227"/>
      <c r="AT227"/>
      <c r="AU227"/>
      <c r="AV227"/>
      <c r="AW227"/>
      <c r="AX227"/>
      <c r="AY227"/>
      <c r="AZ227"/>
      <c r="BA227" s="8"/>
      <c r="BB227" s="8"/>
      <c r="BC227" s="8"/>
      <c r="BD227" s="8"/>
      <c r="BE227" s="8"/>
      <c r="BF227" s="53"/>
      <c r="BG227" s="56"/>
      <c r="BH227" s="6"/>
      <c r="BN227" s="5"/>
      <c r="BO227" s="5"/>
      <c r="BP227" s="5"/>
      <c r="BQ227" s="5"/>
      <c r="BR227" s="5"/>
      <c r="BS227" s="5"/>
      <c r="BT227" s="5"/>
      <c r="BU227" s="5"/>
      <c r="BV227" s="5"/>
      <c r="BW227" s="5"/>
      <c r="BX227" s="5"/>
      <c r="BY227" s="5"/>
      <c r="BZ227" s="5"/>
      <c r="CA227" s="5"/>
      <c r="CB227" s="5"/>
      <c r="DC227"/>
      <c r="DD227"/>
      <c r="DE227"/>
      <c r="DF227"/>
      <c r="DG227"/>
      <c r="DH227"/>
      <c r="DI227"/>
      <c r="DJ227"/>
      <c r="DK227"/>
      <c r="DL227"/>
      <c r="DM227"/>
      <c r="DN227"/>
      <c r="DO227"/>
    </row>
    <row r="228" spans="1:119" s="3" customFormat="1">
      <c r="A228" s="2"/>
      <c r="B228" s="2"/>
      <c r="C228" s="9"/>
      <c r="D228" s="9"/>
      <c r="E228" s="9"/>
      <c r="F228" s="9"/>
      <c r="G228" s="9"/>
      <c r="H228" s="9"/>
      <c r="I228" s="9"/>
      <c r="J228" s="2"/>
      <c r="K228" s="8"/>
      <c r="L228" s="8"/>
      <c r="M228" s="8"/>
      <c r="N228" s="8"/>
      <c r="O228" s="8"/>
      <c r="P228" s="8"/>
      <c r="Q228" s="8"/>
      <c r="R228" s="8"/>
      <c r="S228" s="8"/>
      <c r="T228" s="8"/>
      <c r="U228" s="8"/>
      <c r="V228" s="8"/>
      <c r="W228" s="8"/>
      <c r="X228" s="8"/>
      <c r="Y228" s="8"/>
      <c r="Z228" s="8"/>
      <c r="AA228"/>
      <c r="AB228"/>
      <c r="AC228"/>
      <c r="AD228"/>
      <c r="AE228"/>
      <c r="AF228"/>
      <c r="AG228"/>
      <c r="AH228"/>
      <c r="AI228"/>
      <c r="AJ228"/>
      <c r="AK228"/>
      <c r="AL228"/>
      <c r="AM228"/>
      <c r="AN228"/>
      <c r="AO228"/>
      <c r="AP228"/>
      <c r="AQ228"/>
      <c r="AR228"/>
      <c r="AS228"/>
      <c r="AT228"/>
      <c r="AU228"/>
      <c r="AV228"/>
      <c r="AW228"/>
      <c r="AX228"/>
      <c r="AY228"/>
      <c r="AZ228"/>
      <c r="BA228" s="8"/>
      <c r="BB228" s="8"/>
      <c r="BC228" s="8"/>
      <c r="BD228" s="8"/>
      <c r="BE228" s="8"/>
      <c r="BF228" s="53"/>
      <c r="BG228" s="56"/>
      <c r="BH228" s="6"/>
      <c r="BN228" s="5"/>
      <c r="BO228" s="5"/>
      <c r="BP228" s="5"/>
      <c r="BQ228" s="5"/>
      <c r="BR228" s="5"/>
      <c r="BS228" s="5"/>
      <c r="BT228" s="5"/>
      <c r="BU228" s="5"/>
      <c r="BV228" s="5"/>
      <c r="BW228" s="5"/>
      <c r="BX228" s="5"/>
      <c r="BY228" s="5"/>
      <c r="BZ228" s="5"/>
      <c r="CA228" s="5"/>
      <c r="CB228" s="5"/>
      <c r="DC228"/>
      <c r="DD228"/>
      <c r="DE228"/>
      <c r="DF228"/>
      <c r="DG228"/>
      <c r="DH228"/>
      <c r="DI228"/>
      <c r="DJ228"/>
      <c r="DK228"/>
      <c r="DL228"/>
      <c r="DM228"/>
      <c r="DN228"/>
      <c r="DO228"/>
    </row>
    <row r="229" spans="1:119" s="3" customFormat="1">
      <c r="A229" s="2"/>
      <c r="B229" s="2"/>
      <c r="C229" s="9"/>
      <c r="D229" s="9"/>
      <c r="E229" s="9"/>
      <c r="F229" s="9"/>
      <c r="G229" s="9"/>
      <c r="H229" s="9"/>
      <c r="I229" s="9"/>
      <c r="J229" s="2"/>
      <c r="K229" s="8"/>
      <c r="L229" s="8"/>
      <c r="M229" s="8"/>
      <c r="N229" s="8"/>
      <c r="O229" s="8"/>
      <c r="P229" s="8"/>
      <c r="Q229" s="8"/>
      <c r="R229" s="8"/>
      <c r="S229" s="8"/>
      <c r="T229" s="8"/>
      <c r="U229" s="8"/>
      <c r="V229" s="8"/>
      <c r="W229" s="8"/>
      <c r="X229" s="8"/>
      <c r="Y229" s="8"/>
      <c r="Z229" s="8"/>
      <c r="AA229"/>
      <c r="AB229"/>
      <c r="AC229"/>
      <c r="AD229"/>
      <c r="AE229"/>
      <c r="AF229"/>
      <c r="AG229"/>
      <c r="AH229"/>
      <c r="AI229"/>
      <c r="AJ229"/>
      <c r="AK229"/>
      <c r="AL229"/>
      <c r="AM229"/>
      <c r="AN229"/>
      <c r="AO229"/>
      <c r="AP229"/>
      <c r="AQ229"/>
      <c r="AR229"/>
      <c r="AS229"/>
      <c r="AT229"/>
      <c r="AU229"/>
      <c r="AV229"/>
      <c r="AW229"/>
      <c r="AX229"/>
      <c r="AY229"/>
      <c r="AZ229"/>
      <c r="BA229" s="8"/>
      <c r="BB229" s="8"/>
      <c r="BC229" s="8"/>
      <c r="BD229" s="8"/>
      <c r="BE229" s="8"/>
      <c r="BF229" s="53"/>
      <c r="BG229" s="56"/>
      <c r="BH229" s="6"/>
      <c r="BN229" s="5"/>
      <c r="BO229" s="5"/>
      <c r="BP229" s="5"/>
      <c r="BQ229" s="5"/>
      <c r="BR229" s="5"/>
      <c r="BS229" s="5"/>
      <c r="BT229" s="5"/>
      <c r="BU229" s="5"/>
      <c r="BV229" s="5"/>
      <c r="BW229" s="5"/>
      <c r="BX229" s="5"/>
      <c r="BY229" s="5"/>
      <c r="BZ229" s="5"/>
      <c r="CA229" s="5"/>
      <c r="CB229" s="5"/>
      <c r="DC229"/>
      <c r="DD229"/>
      <c r="DE229"/>
      <c r="DF229"/>
      <c r="DG229"/>
      <c r="DH229"/>
      <c r="DI229"/>
      <c r="DJ229"/>
      <c r="DK229"/>
      <c r="DL229"/>
      <c r="DM229"/>
      <c r="DN229"/>
      <c r="DO229"/>
    </row>
    <row r="230" spans="1:119" s="3" customFormat="1">
      <c r="A230" s="2"/>
      <c r="B230" s="2"/>
      <c r="C230" s="9"/>
      <c r="D230" s="9"/>
      <c r="E230" s="9"/>
      <c r="F230" s="9"/>
      <c r="G230" s="9"/>
      <c r="H230" s="9"/>
      <c r="I230" s="9"/>
      <c r="J230" s="2"/>
      <c r="K230" s="8"/>
      <c r="L230" s="8"/>
      <c r="M230" s="8"/>
      <c r="N230" s="8"/>
      <c r="O230" s="8"/>
      <c r="P230" s="8"/>
      <c r="Q230" s="8"/>
      <c r="R230" s="8"/>
      <c r="S230" s="8"/>
      <c r="T230" s="8"/>
      <c r="U230" s="8"/>
      <c r="V230" s="8"/>
      <c r="W230" s="8"/>
      <c r="X230" s="8"/>
      <c r="Y230" s="8"/>
      <c r="Z230" s="8"/>
      <c r="AA230"/>
      <c r="AB230"/>
      <c r="AC230"/>
      <c r="AD230"/>
      <c r="AE230"/>
      <c r="AF230"/>
      <c r="AG230"/>
      <c r="AH230"/>
      <c r="AI230"/>
      <c r="AJ230"/>
      <c r="AK230"/>
      <c r="AL230"/>
      <c r="AM230"/>
      <c r="AN230"/>
      <c r="AO230"/>
      <c r="AP230"/>
      <c r="AQ230"/>
      <c r="AR230"/>
      <c r="AS230"/>
      <c r="AT230"/>
      <c r="AU230"/>
      <c r="AV230"/>
      <c r="AW230"/>
      <c r="AX230"/>
      <c r="AY230"/>
      <c r="AZ230"/>
      <c r="BA230" s="8"/>
      <c r="BB230" s="8"/>
      <c r="BC230" s="8"/>
      <c r="BD230" s="8"/>
      <c r="BE230" s="8"/>
      <c r="BF230" s="53"/>
      <c r="BG230" s="56"/>
      <c r="BH230" s="6"/>
      <c r="BN230" s="5"/>
      <c r="BO230" s="5"/>
      <c r="BP230" s="5"/>
      <c r="BQ230" s="5"/>
      <c r="BR230" s="5"/>
      <c r="BS230" s="5"/>
      <c r="BT230" s="5"/>
      <c r="BU230" s="5"/>
      <c r="BV230" s="5"/>
      <c r="BW230" s="5"/>
      <c r="BX230" s="5"/>
      <c r="BY230" s="5"/>
      <c r="BZ230" s="5"/>
      <c r="CA230" s="5"/>
      <c r="CB230" s="5"/>
      <c r="DC230"/>
      <c r="DD230"/>
      <c r="DE230"/>
      <c r="DF230"/>
      <c r="DG230"/>
      <c r="DH230"/>
      <c r="DI230"/>
      <c r="DJ230"/>
      <c r="DK230"/>
      <c r="DL230"/>
      <c r="DM230"/>
      <c r="DN230"/>
      <c r="DO230"/>
    </row>
    <row r="231" spans="1:119" s="3" customFormat="1">
      <c r="A231" s="2"/>
      <c r="B231" s="2"/>
      <c r="C231" s="9"/>
      <c r="D231" s="9"/>
      <c r="E231" s="9"/>
      <c r="F231" s="9"/>
      <c r="G231" s="9"/>
      <c r="H231" s="9"/>
      <c r="I231" s="9"/>
      <c r="J231" s="2"/>
      <c r="K231" s="8"/>
      <c r="L231" s="8"/>
      <c r="M231" s="8"/>
      <c r="N231" s="8"/>
      <c r="O231" s="8"/>
      <c r="P231" s="8"/>
      <c r="Q231" s="8"/>
      <c r="R231" s="8"/>
      <c r="S231" s="8"/>
      <c r="T231" s="8"/>
      <c r="U231" s="8"/>
      <c r="V231" s="8"/>
      <c r="W231" s="8"/>
      <c r="X231" s="8"/>
      <c r="Y231" s="8"/>
      <c r="Z231" s="8"/>
      <c r="AA231"/>
      <c r="AB231"/>
      <c r="AC231"/>
      <c r="AD231"/>
      <c r="AE231"/>
      <c r="AF231"/>
      <c r="AG231"/>
      <c r="AH231"/>
      <c r="AI231"/>
      <c r="AJ231"/>
      <c r="AK231"/>
      <c r="AL231"/>
      <c r="AM231"/>
      <c r="AN231"/>
      <c r="AO231"/>
      <c r="AP231"/>
      <c r="AQ231"/>
      <c r="AR231"/>
      <c r="AS231"/>
      <c r="AT231"/>
      <c r="AU231"/>
      <c r="AV231"/>
      <c r="AW231"/>
      <c r="AX231"/>
      <c r="AY231"/>
      <c r="AZ231"/>
      <c r="BA231" s="8"/>
      <c r="BB231" s="8"/>
      <c r="BC231" s="8"/>
      <c r="BD231" s="8"/>
      <c r="BE231" s="8"/>
      <c r="BF231" s="53"/>
      <c r="BG231" s="56"/>
      <c r="BH231" s="6"/>
      <c r="BN231" s="5"/>
      <c r="BO231" s="5"/>
      <c r="BP231" s="5"/>
      <c r="BQ231" s="5"/>
      <c r="BR231" s="5"/>
      <c r="BS231" s="5"/>
      <c r="BT231" s="5"/>
      <c r="BU231" s="5"/>
      <c r="BV231" s="5"/>
      <c r="BW231" s="5"/>
      <c r="BX231" s="5"/>
      <c r="BY231" s="5"/>
      <c r="BZ231" s="5"/>
      <c r="CA231" s="5"/>
      <c r="CB231" s="5"/>
      <c r="DC231"/>
      <c r="DD231"/>
      <c r="DE231"/>
      <c r="DF231"/>
      <c r="DG231"/>
      <c r="DH231"/>
      <c r="DI231"/>
      <c r="DJ231"/>
      <c r="DK231"/>
      <c r="DL231"/>
      <c r="DM231"/>
      <c r="DN231"/>
      <c r="DO231"/>
    </row>
    <row r="232" spans="1:119" s="3" customFormat="1">
      <c r="A232" s="2"/>
      <c r="B232" s="2"/>
      <c r="C232" s="9"/>
      <c r="D232" s="9"/>
      <c r="E232" s="9"/>
      <c r="F232" s="9"/>
      <c r="G232" s="9"/>
      <c r="H232" s="9"/>
      <c r="I232" s="9"/>
      <c r="J232" s="2"/>
      <c r="K232" s="8"/>
      <c r="L232" s="8"/>
      <c r="M232" s="8"/>
      <c r="N232" s="8"/>
      <c r="O232" s="8"/>
      <c r="P232" s="8"/>
      <c r="Q232" s="8"/>
      <c r="R232" s="8"/>
      <c r="S232" s="8"/>
      <c r="T232" s="8"/>
      <c r="U232" s="8"/>
      <c r="V232" s="8"/>
      <c r="W232" s="8"/>
      <c r="X232" s="8"/>
      <c r="Y232" s="8"/>
      <c r="Z232" s="8"/>
      <c r="AA232"/>
      <c r="AB232"/>
      <c r="AC232"/>
      <c r="AD232"/>
      <c r="AE232"/>
      <c r="AF232"/>
      <c r="AG232"/>
      <c r="AH232"/>
      <c r="AI232"/>
      <c r="AJ232"/>
      <c r="AK232"/>
      <c r="AL232"/>
      <c r="AM232"/>
      <c r="AN232"/>
      <c r="AO232"/>
      <c r="AP232"/>
      <c r="AQ232"/>
      <c r="AR232"/>
      <c r="AS232"/>
      <c r="AT232"/>
      <c r="AU232"/>
      <c r="AV232"/>
      <c r="AW232"/>
      <c r="AX232"/>
      <c r="AY232"/>
      <c r="AZ232"/>
      <c r="BA232" s="8"/>
      <c r="BB232" s="8"/>
      <c r="BC232" s="8"/>
      <c r="BD232" s="8"/>
      <c r="BE232" s="8"/>
      <c r="BF232" s="53"/>
      <c r="BG232" s="56"/>
      <c r="BH232" s="6"/>
      <c r="BN232" s="5"/>
      <c r="BO232" s="5"/>
      <c r="BP232" s="5"/>
      <c r="BQ232" s="5"/>
      <c r="BR232" s="5"/>
      <c r="BS232" s="5"/>
      <c r="BT232" s="5"/>
      <c r="BU232" s="5"/>
      <c r="BV232" s="5"/>
      <c r="BW232" s="5"/>
      <c r="BX232" s="5"/>
      <c r="BY232" s="5"/>
      <c r="BZ232" s="5"/>
      <c r="CA232" s="5"/>
      <c r="CB232" s="5"/>
      <c r="DC232"/>
      <c r="DD232"/>
      <c r="DE232"/>
      <c r="DF232"/>
      <c r="DG232"/>
      <c r="DH232"/>
      <c r="DI232"/>
      <c r="DJ232"/>
      <c r="DK232"/>
      <c r="DL232"/>
      <c r="DM232"/>
      <c r="DN232"/>
      <c r="DO232"/>
    </row>
    <row r="233" spans="1:119" s="3" customFormat="1">
      <c r="A233" s="2"/>
      <c r="B233" s="2"/>
      <c r="C233" s="9"/>
      <c r="D233" s="9"/>
      <c r="E233" s="9"/>
      <c r="F233" s="9"/>
      <c r="G233" s="9"/>
      <c r="H233" s="9"/>
      <c r="I233" s="9"/>
      <c r="J233" s="2"/>
      <c r="K233" s="8"/>
      <c r="L233" s="8"/>
      <c r="M233" s="8"/>
      <c r="N233" s="8"/>
      <c r="O233" s="8"/>
      <c r="P233" s="8"/>
      <c r="Q233" s="8"/>
      <c r="R233" s="8"/>
      <c r="S233" s="8"/>
      <c r="T233" s="8"/>
      <c r="U233" s="8"/>
      <c r="V233" s="8"/>
      <c r="W233" s="8"/>
      <c r="X233" s="8"/>
      <c r="Y233" s="8"/>
      <c r="Z233" s="8"/>
      <c r="AA233"/>
      <c r="AB233"/>
      <c r="AC233"/>
      <c r="AD233"/>
      <c r="AE233"/>
      <c r="AF233"/>
      <c r="AG233"/>
      <c r="AH233"/>
      <c r="AI233"/>
      <c r="AJ233"/>
      <c r="AK233"/>
      <c r="AL233"/>
      <c r="AM233"/>
      <c r="AN233"/>
      <c r="AO233"/>
      <c r="AP233"/>
      <c r="AQ233"/>
      <c r="AR233"/>
      <c r="AS233"/>
      <c r="AT233"/>
      <c r="AU233"/>
      <c r="AV233"/>
      <c r="AW233"/>
      <c r="AX233"/>
      <c r="AY233"/>
      <c r="AZ233"/>
      <c r="BA233" s="8"/>
      <c r="BB233" s="8"/>
      <c r="BC233" s="8"/>
      <c r="BD233" s="8"/>
      <c r="BE233" s="8"/>
      <c r="BF233" s="53"/>
      <c r="BG233" s="56"/>
      <c r="BH233" s="6"/>
      <c r="BN233" s="5"/>
      <c r="BO233" s="5"/>
      <c r="BP233" s="5"/>
      <c r="BQ233" s="5"/>
      <c r="BR233" s="5"/>
      <c r="BS233" s="5"/>
      <c r="BT233" s="5"/>
      <c r="BU233" s="5"/>
      <c r="BV233" s="5"/>
      <c r="BW233" s="5"/>
      <c r="BX233" s="5"/>
      <c r="BY233" s="5"/>
      <c r="BZ233" s="5"/>
      <c r="CA233" s="5"/>
      <c r="CB233" s="5"/>
      <c r="DC233"/>
      <c r="DD233"/>
      <c r="DE233"/>
      <c r="DF233"/>
      <c r="DG233"/>
      <c r="DH233"/>
      <c r="DI233"/>
      <c r="DJ233"/>
      <c r="DK233"/>
      <c r="DL233"/>
      <c r="DM233"/>
      <c r="DN233"/>
      <c r="DO233"/>
    </row>
    <row r="234" spans="1:119" s="3" customFormat="1">
      <c r="A234" s="2"/>
      <c r="B234" s="2"/>
      <c r="C234" s="9"/>
      <c r="D234" s="9"/>
      <c r="E234" s="9"/>
      <c r="F234" s="9"/>
      <c r="G234" s="9"/>
      <c r="H234" s="9"/>
      <c r="I234" s="9"/>
      <c r="J234" s="2"/>
      <c r="K234" s="8"/>
      <c r="L234" s="8"/>
      <c r="M234" s="8"/>
      <c r="N234" s="8"/>
      <c r="O234" s="8"/>
      <c r="P234" s="8"/>
      <c r="Q234" s="8"/>
      <c r="R234" s="8"/>
      <c r="S234" s="8"/>
      <c r="T234" s="8"/>
      <c r="U234" s="8"/>
      <c r="V234" s="8"/>
      <c r="W234" s="8"/>
      <c r="X234" s="8"/>
      <c r="Y234" s="8"/>
      <c r="Z234" s="8"/>
      <c r="AA234"/>
      <c r="AB234"/>
      <c r="AC234"/>
      <c r="AD234"/>
      <c r="AE234"/>
      <c r="AF234"/>
      <c r="AG234"/>
      <c r="AH234"/>
      <c r="AI234"/>
      <c r="AJ234"/>
      <c r="AK234"/>
      <c r="AL234"/>
      <c r="AM234"/>
      <c r="AN234"/>
      <c r="AO234"/>
      <c r="AP234"/>
      <c r="AQ234"/>
      <c r="AR234"/>
      <c r="AS234"/>
      <c r="AT234"/>
      <c r="AU234"/>
      <c r="AV234"/>
      <c r="AW234"/>
      <c r="AX234"/>
      <c r="AY234"/>
      <c r="AZ234"/>
      <c r="BA234" s="8"/>
      <c r="BB234" s="8"/>
      <c r="BC234" s="8"/>
      <c r="BD234" s="8"/>
      <c r="BE234" s="8"/>
      <c r="BF234" s="53"/>
      <c r="BG234" s="56"/>
      <c r="BH234" s="6"/>
      <c r="BN234" s="5"/>
      <c r="BO234" s="5"/>
      <c r="BP234" s="5"/>
      <c r="BQ234" s="5"/>
      <c r="BR234" s="5"/>
      <c r="BS234" s="5"/>
      <c r="BT234" s="5"/>
      <c r="BU234" s="5"/>
      <c r="BV234" s="5"/>
      <c r="BW234" s="5"/>
      <c r="BX234" s="5"/>
      <c r="BY234" s="5"/>
      <c r="BZ234" s="5"/>
      <c r="CA234" s="5"/>
      <c r="CB234" s="5"/>
      <c r="DC234"/>
      <c r="DD234"/>
      <c r="DE234"/>
      <c r="DF234"/>
      <c r="DG234"/>
      <c r="DH234"/>
      <c r="DI234"/>
      <c r="DJ234"/>
      <c r="DK234"/>
      <c r="DL234"/>
      <c r="DM234"/>
      <c r="DN234"/>
      <c r="DO234"/>
    </row>
    <row r="235" spans="1:119" s="3" customFormat="1">
      <c r="A235" s="2"/>
      <c r="B235" s="2"/>
      <c r="C235" s="9"/>
      <c r="D235" s="9"/>
      <c r="E235" s="9"/>
      <c r="F235" s="9"/>
      <c r="G235" s="9"/>
      <c r="H235" s="9"/>
      <c r="I235" s="9"/>
      <c r="J235" s="2"/>
      <c r="K235" s="8"/>
      <c r="L235" s="8"/>
      <c r="M235" s="8"/>
      <c r="N235" s="8"/>
      <c r="O235" s="8"/>
      <c r="P235" s="8"/>
      <c r="Q235" s="8"/>
      <c r="R235" s="8"/>
      <c r="S235" s="8"/>
      <c r="T235" s="8"/>
      <c r="U235" s="8"/>
      <c r="V235" s="8"/>
      <c r="W235" s="8"/>
      <c r="X235" s="8"/>
      <c r="Y235" s="8"/>
      <c r="Z235" s="8"/>
      <c r="AA235"/>
      <c r="AB235"/>
      <c r="AC235"/>
      <c r="AD235"/>
      <c r="AE235"/>
      <c r="AF235"/>
      <c r="AG235"/>
      <c r="AH235"/>
      <c r="AI235"/>
      <c r="AJ235"/>
      <c r="AK235"/>
      <c r="AL235"/>
      <c r="AM235"/>
      <c r="AN235"/>
      <c r="AO235"/>
      <c r="AP235"/>
      <c r="AQ235"/>
      <c r="AR235"/>
      <c r="AS235"/>
      <c r="AT235"/>
      <c r="AU235"/>
      <c r="AV235"/>
      <c r="AW235"/>
      <c r="AX235"/>
      <c r="AY235"/>
      <c r="AZ235"/>
      <c r="BA235" s="8"/>
      <c r="BB235" s="8"/>
      <c r="BC235" s="8"/>
      <c r="BD235" s="8"/>
      <c r="BE235" s="8"/>
      <c r="BF235" s="53"/>
      <c r="BG235" s="56"/>
      <c r="BH235" s="6"/>
      <c r="BN235" s="5"/>
      <c r="BO235" s="5"/>
      <c r="BP235" s="5"/>
      <c r="BQ235" s="5"/>
      <c r="BR235" s="5"/>
      <c r="BS235" s="5"/>
      <c r="BT235" s="5"/>
      <c r="BU235" s="5"/>
      <c r="BV235" s="5"/>
      <c r="BW235" s="5"/>
      <c r="BX235" s="5"/>
      <c r="BY235" s="5"/>
      <c r="BZ235" s="5"/>
      <c r="CA235" s="5"/>
      <c r="CB235" s="5"/>
      <c r="DC235"/>
      <c r="DD235"/>
      <c r="DE235"/>
      <c r="DF235"/>
      <c r="DG235"/>
      <c r="DH235"/>
      <c r="DI235"/>
      <c r="DJ235"/>
      <c r="DK235"/>
      <c r="DL235"/>
      <c r="DM235"/>
      <c r="DN235"/>
      <c r="DO235"/>
    </row>
    <row r="236" spans="1:119" s="3" customFormat="1">
      <c r="A236" s="2"/>
      <c r="B236" s="2"/>
      <c r="C236" s="9"/>
      <c r="D236" s="9"/>
      <c r="E236" s="9"/>
      <c r="F236" s="9"/>
      <c r="G236" s="9"/>
      <c r="H236" s="9"/>
      <c r="I236" s="9"/>
      <c r="J236" s="2"/>
      <c r="K236" s="8"/>
      <c r="L236" s="8"/>
      <c r="M236" s="8"/>
      <c r="N236" s="8"/>
      <c r="O236" s="8"/>
      <c r="P236" s="8"/>
      <c r="Q236" s="8"/>
      <c r="R236" s="8"/>
      <c r="S236" s="8"/>
      <c r="T236" s="8"/>
      <c r="U236" s="8"/>
      <c r="V236" s="8"/>
      <c r="W236" s="8"/>
      <c r="X236" s="8"/>
      <c r="Y236" s="8"/>
      <c r="Z236" s="8"/>
      <c r="AA236"/>
      <c r="AB236"/>
      <c r="AC236"/>
      <c r="AD236"/>
      <c r="AE236"/>
      <c r="AF236"/>
      <c r="AG236"/>
      <c r="AH236"/>
      <c r="AI236"/>
      <c r="AJ236"/>
      <c r="AK236"/>
      <c r="AL236"/>
      <c r="AM236"/>
      <c r="AN236"/>
      <c r="AO236"/>
      <c r="AP236"/>
      <c r="AQ236"/>
      <c r="AR236"/>
      <c r="AS236"/>
      <c r="AT236"/>
      <c r="AU236"/>
      <c r="AV236"/>
      <c r="AW236"/>
      <c r="AX236"/>
      <c r="AY236"/>
      <c r="AZ236"/>
      <c r="BA236" s="8"/>
      <c r="BB236" s="8"/>
      <c r="BC236" s="8"/>
      <c r="BD236" s="8"/>
      <c r="BE236" s="8"/>
      <c r="BF236" s="53"/>
      <c r="BG236" s="56"/>
      <c r="BH236" s="6"/>
      <c r="BN236" s="5"/>
      <c r="BO236" s="5"/>
      <c r="BP236" s="5"/>
      <c r="BQ236" s="5"/>
      <c r="BR236" s="5"/>
      <c r="BS236" s="5"/>
      <c r="BT236" s="5"/>
      <c r="BU236" s="5"/>
      <c r="BV236" s="5"/>
      <c r="BW236" s="5"/>
      <c r="BX236" s="5"/>
      <c r="BY236" s="5"/>
      <c r="BZ236" s="5"/>
      <c r="CA236" s="5"/>
      <c r="CB236" s="5"/>
      <c r="DC236"/>
      <c r="DD236"/>
      <c r="DE236"/>
      <c r="DF236"/>
      <c r="DG236"/>
      <c r="DH236"/>
      <c r="DI236"/>
      <c r="DJ236"/>
      <c r="DK236"/>
      <c r="DL236"/>
      <c r="DM236"/>
      <c r="DN236"/>
      <c r="DO236"/>
    </row>
    <row r="237" spans="1:119" s="3" customFormat="1">
      <c r="A237" s="2"/>
      <c r="B237" s="2"/>
      <c r="C237" s="9"/>
      <c r="D237" s="9"/>
      <c r="E237" s="9"/>
      <c r="F237" s="9"/>
      <c r="G237" s="9"/>
      <c r="H237" s="9"/>
      <c r="I237" s="9"/>
      <c r="J237" s="2"/>
      <c r="K237" s="8"/>
      <c r="L237" s="8"/>
      <c r="M237" s="8"/>
      <c r="N237" s="8"/>
      <c r="O237" s="8"/>
      <c r="P237" s="8"/>
      <c r="Q237" s="8"/>
      <c r="R237" s="8"/>
      <c r="S237" s="8"/>
      <c r="T237" s="8"/>
      <c r="U237" s="8"/>
      <c r="V237" s="8"/>
      <c r="W237" s="8"/>
      <c r="X237" s="8"/>
      <c r="Y237" s="8"/>
      <c r="Z237" s="8"/>
      <c r="AA237"/>
      <c r="AB237"/>
      <c r="AC237"/>
      <c r="AD237"/>
      <c r="AE237"/>
      <c r="AF237"/>
      <c r="AG237"/>
      <c r="AH237"/>
      <c r="AI237"/>
      <c r="AJ237"/>
      <c r="AK237"/>
      <c r="AL237"/>
      <c r="AM237"/>
      <c r="AN237"/>
      <c r="AO237"/>
      <c r="AP237"/>
      <c r="AQ237"/>
      <c r="AR237"/>
      <c r="AS237"/>
      <c r="AT237"/>
      <c r="AU237"/>
      <c r="AV237"/>
      <c r="AW237"/>
      <c r="AX237"/>
      <c r="AY237"/>
      <c r="AZ237"/>
      <c r="BA237" s="8"/>
      <c r="BB237" s="8"/>
      <c r="BC237" s="8"/>
      <c r="BD237" s="8"/>
      <c r="BE237" s="8"/>
      <c r="BF237" s="53"/>
      <c r="BG237" s="56"/>
      <c r="BH237" s="6"/>
      <c r="BN237" s="5"/>
      <c r="BO237" s="5"/>
      <c r="BP237" s="5"/>
      <c r="BQ237" s="5"/>
      <c r="BR237" s="5"/>
      <c r="BS237" s="5"/>
      <c r="BT237" s="5"/>
      <c r="BU237" s="5"/>
      <c r="BV237" s="5"/>
      <c r="BW237" s="5"/>
      <c r="BX237" s="5"/>
      <c r="BY237" s="5"/>
      <c r="BZ237" s="5"/>
      <c r="CA237" s="5"/>
      <c r="CB237" s="5"/>
      <c r="DC237"/>
      <c r="DD237"/>
      <c r="DE237"/>
      <c r="DF237"/>
      <c r="DG237"/>
      <c r="DH237"/>
      <c r="DI237"/>
      <c r="DJ237"/>
      <c r="DK237"/>
      <c r="DL237"/>
      <c r="DM237"/>
      <c r="DN237"/>
      <c r="DO237"/>
    </row>
    <row r="238" spans="1:119" s="3" customFormat="1">
      <c r="A238" s="2"/>
      <c r="B238" s="2"/>
      <c r="C238" s="9"/>
      <c r="D238" s="9"/>
      <c r="E238" s="9"/>
      <c r="F238" s="9"/>
      <c r="G238" s="9"/>
      <c r="H238" s="9"/>
      <c r="I238" s="9"/>
      <c r="J238" s="2"/>
      <c r="K238" s="8"/>
      <c r="L238" s="8"/>
      <c r="M238" s="8"/>
      <c r="N238" s="8"/>
      <c r="O238" s="8"/>
      <c r="P238" s="8"/>
      <c r="Q238" s="8"/>
      <c r="R238" s="8"/>
      <c r="S238" s="8"/>
      <c r="T238" s="8"/>
      <c r="U238" s="8"/>
      <c r="V238" s="8"/>
      <c r="W238" s="8"/>
      <c r="X238" s="8"/>
      <c r="Y238" s="8"/>
      <c r="Z238" s="8"/>
      <c r="AA238"/>
      <c r="AB238"/>
      <c r="AC238"/>
      <c r="AD238"/>
      <c r="AE238"/>
      <c r="AF238"/>
      <c r="AG238"/>
      <c r="AH238"/>
      <c r="AI238"/>
      <c r="AJ238"/>
      <c r="AK238"/>
      <c r="AL238"/>
      <c r="AM238"/>
      <c r="AN238"/>
      <c r="AO238"/>
      <c r="AP238"/>
      <c r="AQ238"/>
      <c r="AR238"/>
      <c r="AS238"/>
      <c r="AT238"/>
      <c r="AU238"/>
      <c r="AV238"/>
      <c r="AW238"/>
      <c r="AX238"/>
      <c r="AY238"/>
      <c r="AZ238"/>
      <c r="BA238" s="8"/>
      <c r="BB238" s="8"/>
      <c r="BC238" s="8"/>
      <c r="BD238" s="8"/>
      <c r="BE238" s="8"/>
      <c r="BF238" s="53"/>
      <c r="BG238" s="56"/>
      <c r="BH238" s="6"/>
      <c r="BN238" s="5"/>
      <c r="BO238" s="5"/>
      <c r="BP238" s="5"/>
      <c r="BQ238" s="5"/>
      <c r="BR238" s="5"/>
      <c r="BS238" s="5"/>
      <c r="BT238" s="5"/>
      <c r="BU238" s="5"/>
      <c r="BV238" s="5"/>
      <c r="BW238" s="5"/>
      <c r="BX238" s="5"/>
      <c r="BY238" s="5"/>
      <c r="BZ238" s="5"/>
      <c r="CA238" s="5"/>
      <c r="CB238" s="5"/>
      <c r="DC238"/>
      <c r="DD238"/>
      <c r="DE238"/>
      <c r="DF238"/>
      <c r="DG238"/>
      <c r="DH238"/>
      <c r="DI238"/>
      <c r="DJ238"/>
      <c r="DK238"/>
      <c r="DL238"/>
      <c r="DM238"/>
      <c r="DN238"/>
      <c r="DO238"/>
    </row>
    <row r="239" spans="1:119" s="3" customFormat="1">
      <c r="A239" s="2"/>
      <c r="B239" s="2"/>
      <c r="C239" s="9"/>
      <c r="D239" s="9"/>
      <c r="E239" s="9"/>
      <c r="F239" s="9"/>
      <c r="G239" s="9"/>
      <c r="H239" s="9"/>
      <c r="I239" s="9"/>
      <c r="J239" s="2"/>
      <c r="K239" s="8"/>
      <c r="L239" s="8"/>
      <c r="M239" s="8"/>
      <c r="N239" s="8"/>
      <c r="O239" s="8"/>
      <c r="P239" s="8"/>
      <c r="Q239" s="8"/>
      <c r="R239" s="8"/>
      <c r="S239" s="8"/>
      <c r="T239" s="8"/>
      <c r="U239" s="8"/>
      <c r="V239" s="8"/>
      <c r="W239" s="8"/>
      <c r="X239" s="8"/>
      <c r="Y239" s="8"/>
      <c r="Z239" s="8"/>
      <c r="AA239"/>
      <c r="AB239"/>
      <c r="AC239"/>
      <c r="AD239"/>
      <c r="AE239"/>
      <c r="AF239"/>
      <c r="AG239"/>
      <c r="AH239"/>
      <c r="AI239"/>
      <c r="AJ239"/>
      <c r="AK239"/>
      <c r="AL239"/>
      <c r="AM239"/>
      <c r="AN239"/>
      <c r="AO239"/>
      <c r="AP239"/>
      <c r="AQ239"/>
      <c r="AR239"/>
      <c r="AS239"/>
      <c r="AT239"/>
      <c r="AU239"/>
      <c r="AV239"/>
      <c r="AW239"/>
      <c r="AX239"/>
      <c r="AY239"/>
      <c r="AZ239"/>
      <c r="BA239" s="8"/>
      <c r="BB239" s="8"/>
      <c r="BC239" s="8"/>
      <c r="BD239" s="8"/>
      <c r="BE239" s="8"/>
      <c r="BF239" s="53"/>
      <c r="BG239" s="56"/>
      <c r="BH239" s="6"/>
      <c r="BN239" s="5"/>
      <c r="BO239" s="5"/>
      <c r="BP239" s="5"/>
      <c r="BQ239" s="5"/>
      <c r="BR239" s="5"/>
      <c r="BS239" s="5"/>
      <c r="BT239" s="5"/>
      <c r="BU239" s="5"/>
      <c r="BV239" s="5"/>
      <c r="BW239" s="5"/>
      <c r="BX239" s="5"/>
      <c r="BY239" s="5"/>
      <c r="BZ239" s="5"/>
      <c r="CA239" s="5"/>
      <c r="CB239" s="5"/>
      <c r="DC239"/>
      <c r="DD239"/>
      <c r="DE239"/>
      <c r="DF239"/>
      <c r="DG239"/>
      <c r="DH239"/>
      <c r="DI239"/>
      <c r="DJ239"/>
      <c r="DK239"/>
      <c r="DL239"/>
      <c r="DM239"/>
      <c r="DN239"/>
      <c r="DO239"/>
    </row>
    <row r="240" spans="1:119" s="3" customFormat="1">
      <c r="A240" s="2"/>
      <c r="B240" s="2"/>
      <c r="C240" s="9"/>
      <c r="D240" s="9"/>
      <c r="E240" s="9"/>
      <c r="F240" s="9"/>
      <c r="G240" s="9"/>
      <c r="H240" s="9"/>
      <c r="I240" s="9"/>
      <c r="J240" s="2"/>
      <c r="K240" s="8"/>
      <c r="L240" s="8"/>
      <c r="M240" s="8"/>
      <c r="N240" s="8"/>
      <c r="O240" s="8"/>
      <c r="P240" s="8"/>
      <c r="Q240" s="8"/>
      <c r="R240" s="8"/>
      <c r="S240" s="8"/>
      <c r="T240" s="8"/>
      <c r="U240" s="8"/>
      <c r="V240" s="8"/>
      <c r="W240" s="8"/>
      <c r="X240" s="8"/>
      <c r="Y240" s="8"/>
      <c r="Z240" s="8"/>
      <c r="AA240"/>
      <c r="AB240"/>
      <c r="AC240"/>
      <c r="AD240"/>
      <c r="AE240"/>
      <c r="AF240"/>
      <c r="AG240"/>
      <c r="AH240"/>
      <c r="AI240"/>
      <c r="AJ240"/>
      <c r="AK240"/>
      <c r="AL240"/>
      <c r="AM240"/>
      <c r="AN240"/>
      <c r="AO240"/>
      <c r="AP240"/>
      <c r="AQ240"/>
      <c r="AR240"/>
      <c r="AS240"/>
      <c r="AT240"/>
      <c r="AU240"/>
      <c r="AV240"/>
      <c r="AW240"/>
      <c r="AX240"/>
      <c r="AY240"/>
      <c r="AZ240"/>
      <c r="BA240" s="8"/>
      <c r="BB240" s="8"/>
      <c r="BC240" s="8"/>
      <c r="BD240" s="8"/>
      <c r="BE240" s="8"/>
      <c r="BF240" s="53"/>
      <c r="BG240" s="56"/>
      <c r="BH240" s="6"/>
      <c r="BN240" s="5"/>
      <c r="BO240" s="5"/>
      <c r="BP240" s="5"/>
      <c r="BQ240" s="5"/>
      <c r="BR240" s="5"/>
      <c r="BS240" s="5"/>
      <c r="BT240" s="5"/>
      <c r="BU240" s="5"/>
      <c r="BV240" s="5"/>
      <c r="BW240" s="5"/>
      <c r="BX240" s="5"/>
      <c r="BY240" s="5"/>
      <c r="BZ240" s="5"/>
      <c r="CA240" s="5"/>
      <c r="CB240" s="5"/>
      <c r="DC240"/>
      <c r="DD240"/>
      <c r="DE240"/>
      <c r="DF240"/>
      <c r="DG240"/>
      <c r="DH240"/>
      <c r="DI240"/>
      <c r="DJ240"/>
      <c r="DK240"/>
      <c r="DL240"/>
      <c r="DM240"/>
      <c r="DN240"/>
      <c r="DO240"/>
    </row>
    <row r="241" spans="1:119" s="3" customFormat="1">
      <c r="A241" s="2"/>
      <c r="B241" s="2"/>
      <c r="C241" s="9"/>
      <c r="D241" s="9"/>
      <c r="E241" s="9"/>
      <c r="F241" s="9"/>
      <c r="G241" s="9"/>
      <c r="H241" s="9"/>
      <c r="I241" s="9"/>
      <c r="J241" s="2"/>
      <c r="K241" s="8"/>
      <c r="L241" s="8"/>
      <c r="M241" s="8"/>
      <c r="N241" s="8"/>
      <c r="O241" s="8"/>
      <c r="P241" s="8"/>
      <c r="Q241" s="8"/>
      <c r="R241" s="8"/>
      <c r="S241" s="8"/>
      <c r="T241" s="8"/>
      <c r="U241" s="8"/>
      <c r="V241" s="8"/>
      <c r="W241" s="8"/>
      <c r="X241" s="8"/>
      <c r="Y241" s="8"/>
      <c r="Z241" s="8"/>
      <c r="AA241"/>
      <c r="AB241"/>
      <c r="AC241"/>
      <c r="AD241"/>
      <c r="AE241"/>
      <c r="AF241"/>
      <c r="AG241"/>
      <c r="AH241"/>
      <c r="AI241"/>
      <c r="AJ241"/>
      <c r="AK241"/>
      <c r="AL241"/>
      <c r="AM241"/>
      <c r="AN241"/>
      <c r="AO241"/>
      <c r="AP241"/>
      <c r="AQ241"/>
      <c r="AR241"/>
      <c r="AS241"/>
      <c r="AT241"/>
      <c r="AU241"/>
      <c r="AV241"/>
      <c r="AW241"/>
      <c r="AX241"/>
      <c r="AY241"/>
      <c r="AZ241"/>
      <c r="BA241" s="8"/>
      <c r="BB241" s="8"/>
      <c r="BC241" s="8"/>
      <c r="BD241" s="8"/>
      <c r="BE241" s="8"/>
      <c r="BF241" s="53"/>
      <c r="BG241" s="56"/>
      <c r="BH241" s="6"/>
      <c r="BN241" s="5"/>
      <c r="BO241" s="5"/>
      <c r="BP241" s="5"/>
      <c r="BQ241" s="5"/>
      <c r="BR241" s="5"/>
      <c r="BS241" s="5"/>
      <c r="BT241" s="5"/>
      <c r="BU241" s="5"/>
      <c r="BV241" s="5"/>
      <c r="BW241" s="5"/>
      <c r="BX241" s="5"/>
      <c r="BY241" s="5"/>
      <c r="BZ241" s="5"/>
      <c r="CA241" s="5"/>
      <c r="CB241" s="5"/>
      <c r="DC241"/>
      <c r="DD241"/>
      <c r="DE241"/>
      <c r="DF241"/>
      <c r="DG241"/>
      <c r="DH241"/>
      <c r="DI241"/>
      <c r="DJ241"/>
      <c r="DK241"/>
      <c r="DL241"/>
      <c r="DM241"/>
      <c r="DN241"/>
      <c r="DO241"/>
    </row>
    <row r="242" spans="1:119" s="3" customFormat="1">
      <c r="A242" s="2"/>
      <c r="B242" s="2"/>
      <c r="C242" s="9"/>
      <c r="D242" s="9"/>
      <c r="E242" s="9"/>
      <c r="F242" s="9"/>
      <c r="G242" s="9"/>
      <c r="H242" s="9"/>
      <c r="I242" s="9"/>
      <c r="J242" s="2"/>
      <c r="K242" s="8"/>
      <c r="L242" s="8"/>
      <c r="M242" s="8"/>
      <c r="N242" s="8"/>
      <c r="O242" s="8"/>
      <c r="P242" s="8"/>
      <c r="Q242" s="8"/>
      <c r="R242" s="8"/>
      <c r="S242" s="8"/>
      <c r="T242" s="8"/>
      <c r="U242" s="8"/>
      <c r="V242" s="8"/>
      <c r="W242" s="8"/>
      <c r="X242" s="8"/>
      <c r="Y242" s="8"/>
      <c r="Z242" s="8"/>
      <c r="AA242"/>
      <c r="AB242"/>
      <c r="AC242"/>
      <c r="AD242"/>
      <c r="AE242"/>
      <c r="AF242"/>
      <c r="AG242"/>
      <c r="AH242"/>
      <c r="AI242"/>
      <c r="AJ242"/>
      <c r="AK242"/>
      <c r="AL242"/>
      <c r="AM242"/>
      <c r="AN242"/>
      <c r="AO242"/>
      <c r="AP242"/>
      <c r="AQ242"/>
      <c r="AR242"/>
      <c r="AS242"/>
      <c r="AT242"/>
      <c r="AU242"/>
      <c r="AV242"/>
      <c r="AW242"/>
      <c r="AX242"/>
      <c r="AY242"/>
      <c r="AZ242"/>
      <c r="BA242" s="8"/>
      <c r="BB242" s="8"/>
      <c r="BC242" s="8"/>
      <c r="BD242" s="8"/>
      <c r="BE242" s="8"/>
      <c r="BF242" s="53"/>
      <c r="BG242" s="56"/>
      <c r="BH242" s="6"/>
      <c r="BN242" s="5"/>
      <c r="BO242" s="5"/>
      <c r="BP242" s="5"/>
      <c r="BQ242" s="5"/>
      <c r="BR242" s="5"/>
      <c r="BS242" s="5"/>
      <c r="BT242" s="5"/>
      <c r="BU242" s="5"/>
      <c r="BV242" s="5"/>
      <c r="BW242" s="5"/>
      <c r="BX242" s="5"/>
      <c r="BY242" s="5"/>
      <c r="BZ242" s="5"/>
      <c r="CA242" s="5"/>
      <c r="CB242" s="5"/>
      <c r="DC242"/>
      <c r="DD242"/>
      <c r="DE242"/>
      <c r="DF242"/>
      <c r="DG242"/>
      <c r="DH242"/>
      <c r="DI242"/>
      <c r="DJ242"/>
      <c r="DK242"/>
      <c r="DL242"/>
      <c r="DM242"/>
      <c r="DN242"/>
      <c r="DO242"/>
    </row>
    <row r="243" spans="1:119" s="3" customFormat="1">
      <c r="A243" s="2"/>
      <c r="B243" s="2"/>
      <c r="C243" s="9"/>
      <c r="D243" s="9"/>
      <c r="E243" s="9"/>
      <c r="F243" s="9"/>
      <c r="G243" s="9"/>
      <c r="H243" s="9"/>
      <c r="I243" s="9"/>
      <c r="J243" s="2"/>
      <c r="K243" s="8"/>
      <c r="L243" s="8"/>
      <c r="M243" s="8"/>
      <c r="N243" s="8"/>
      <c r="O243" s="8"/>
      <c r="P243" s="8"/>
      <c r="Q243" s="8"/>
      <c r="R243" s="8"/>
      <c r="S243" s="8"/>
      <c r="T243" s="8"/>
      <c r="U243" s="8"/>
      <c r="V243" s="8"/>
      <c r="W243" s="8"/>
      <c r="X243" s="8"/>
      <c r="Y243" s="8"/>
      <c r="Z243" s="8"/>
      <c r="AA243"/>
      <c r="AB243"/>
      <c r="AC243"/>
      <c r="AD243"/>
      <c r="AE243"/>
      <c r="AF243"/>
      <c r="AG243"/>
      <c r="AH243"/>
      <c r="AI243"/>
      <c r="AJ243"/>
      <c r="AK243"/>
      <c r="AL243"/>
      <c r="AM243"/>
      <c r="AN243"/>
      <c r="AO243"/>
      <c r="AP243"/>
      <c r="AQ243"/>
      <c r="AR243"/>
      <c r="AS243"/>
      <c r="AT243"/>
      <c r="AU243"/>
      <c r="AV243"/>
      <c r="AW243"/>
      <c r="AX243"/>
      <c r="AY243"/>
      <c r="AZ243"/>
      <c r="BA243" s="8"/>
      <c r="BB243" s="8"/>
      <c r="BC243" s="8"/>
      <c r="BD243" s="8"/>
      <c r="BE243" s="8"/>
      <c r="BF243" s="53"/>
      <c r="BG243" s="56"/>
      <c r="BH243" s="6"/>
      <c r="BN243" s="5"/>
      <c r="BO243" s="5"/>
      <c r="BP243" s="5"/>
      <c r="BQ243" s="5"/>
      <c r="BR243" s="5"/>
      <c r="BS243" s="5"/>
      <c r="BT243" s="5"/>
      <c r="BU243" s="5"/>
      <c r="BV243" s="5"/>
      <c r="BW243" s="5"/>
      <c r="BX243" s="5"/>
      <c r="BY243" s="5"/>
      <c r="BZ243" s="5"/>
      <c r="CA243" s="5"/>
      <c r="CB243" s="5"/>
      <c r="DC243"/>
      <c r="DD243"/>
      <c r="DE243"/>
      <c r="DF243"/>
      <c r="DG243"/>
      <c r="DH243"/>
      <c r="DI243"/>
      <c r="DJ243"/>
      <c r="DK243"/>
      <c r="DL243"/>
      <c r="DM243"/>
      <c r="DN243"/>
      <c r="DO243"/>
    </row>
    <row r="244" spans="1:119" s="3" customFormat="1">
      <c r="A244" s="2"/>
      <c r="B244" s="2"/>
      <c r="C244" s="9"/>
      <c r="D244" s="9"/>
      <c r="E244" s="9"/>
      <c r="F244" s="9"/>
      <c r="G244" s="9"/>
      <c r="H244" s="9"/>
      <c r="I244" s="9"/>
      <c r="J244" s="2"/>
      <c r="K244" s="8"/>
      <c r="L244" s="8"/>
      <c r="M244" s="8"/>
      <c r="N244" s="8"/>
      <c r="O244" s="8"/>
      <c r="P244" s="8"/>
      <c r="Q244" s="8"/>
      <c r="R244" s="8"/>
      <c r="S244" s="8"/>
      <c r="T244" s="8"/>
      <c r="U244" s="8"/>
      <c r="V244" s="8"/>
      <c r="W244" s="8"/>
      <c r="X244" s="8"/>
      <c r="Y244" s="8"/>
      <c r="Z244" s="8"/>
      <c r="AA244"/>
      <c r="AB244"/>
      <c r="AC244"/>
      <c r="AD244"/>
      <c r="AE244"/>
      <c r="AF244"/>
      <c r="AG244"/>
      <c r="AH244"/>
      <c r="AI244"/>
      <c r="AJ244"/>
      <c r="AK244"/>
      <c r="AL244"/>
      <c r="AM244"/>
      <c r="AN244"/>
      <c r="AO244"/>
      <c r="AP244"/>
      <c r="AQ244"/>
      <c r="AR244"/>
      <c r="AS244"/>
      <c r="AT244"/>
      <c r="AU244"/>
      <c r="AV244"/>
      <c r="AW244"/>
      <c r="AX244"/>
      <c r="AY244"/>
      <c r="AZ244"/>
      <c r="BA244" s="8"/>
      <c r="BB244" s="8"/>
      <c r="BC244" s="8"/>
      <c r="BD244" s="8"/>
      <c r="BE244" s="8"/>
      <c r="BF244" s="53"/>
      <c r="BG244" s="56"/>
      <c r="BH244" s="6"/>
      <c r="BN244" s="5"/>
      <c r="BO244" s="5"/>
      <c r="BP244" s="5"/>
      <c r="BQ244" s="5"/>
      <c r="BR244" s="5"/>
      <c r="BS244" s="5"/>
      <c r="BT244" s="5"/>
      <c r="BU244" s="5"/>
      <c r="BV244" s="5"/>
      <c r="BW244" s="5"/>
      <c r="BX244" s="5"/>
      <c r="BY244" s="5"/>
      <c r="BZ244" s="5"/>
      <c r="CA244" s="5"/>
      <c r="CB244" s="5"/>
      <c r="DC244"/>
      <c r="DD244"/>
      <c r="DE244"/>
      <c r="DF244"/>
      <c r="DG244"/>
      <c r="DH244"/>
      <c r="DI244"/>
      <c r="DJ244"/>
      <c r="DK244"/>
      <c r="DL244"/>
      <c r="DM244"/>
      <c r="DN244"/>
      <c r="DO244"/>
    </row>
    <row r="245" spans="1:119" s="3" customFormat="1">
      <c r="A245" s="2"/>
      <c r="B245" s="2"/>
      <c r="C245" s="9"/>
      <c r="D245" s="9"/>
      <c r="E245" s="9"/>
      <c r="F245" s="9"/>
      <c r="G245" s="9"/>
      <c r="H245" s="9"/>
      <c r="I245" s="9"/>
      <c r="J245" s="2"/>
      <c r="K245" s="8"/>
      <c r="L245" s="8"/>
      <c r="M245" s="8"/>
      <c r="N245" s="8"/>
      <c r="O245" s="8"/>
      <c r="P245" s="8"/>
      <c r="Q245" s="8"/>
      <c r="R245" s="8"/>
      <c r="S245" s="8"/>
      <c r="T245" s="8"/>
      <c r="U245" s="8"/>
      <c r="V245" s="8"/>
      <c r="W245" s="8"/>
      <c r="X245" s="8"/>
      <c r="Y245" s="8"/>
      <c r="Z245" s="8"/>
      <c r="AA245"/>
      <c r="AB245"/>
      <c r="AC245"/>
      <c r="AD245"/>
      <c r="AE245"/>
      <c r="AF245"/>
      <c r="AG245"/>
      <c r="AH245"/>
      <c r="AI245"/>
      <c r="AJ245"/>
      <c r="AK245"/>
      <c r="AL245"/>
      <c r="AM245"/>
      <c r="AN245"/>
      <c r="AO245"/>
      <c r="AP245"/>
      <c r="AQ245"/>
      <c r="AR245"/>
      <c r="AS245"/>
      <c r="AT245"/>
      <c r="AU245"/>
      <c r="AV245"/>
      <c r="AW245"/>
      <c r="AX245"/>
      <c r="AY245"/>
      <c r="AZ245"/>
      <c r="BA245" s="8"/>
      <c r="BB245" s="8"/>
      <c r="BC245" s="8"/>
      <c r="BD245" s="8"/>
      <c r="BE245" s="8"/>
      <c r="BF245" s="53"/>
      <c r="BG245" s="56"/>
      <c r="BH245" s="6"/>
      <c r="BN245" s="5"/>
      <c r="BO245" s="5"/>
      <c r="BP245" s="5"/>
      <c r="BQ245" s="5"/>
      <c r="BR245" s="5"/>
      <c r="BS245" s="5"/>
      <c r="BT245" s="5"/>
      <c r="BU245" s="5"/>
      <c r="BV245" s="5"/>
      <c r="BW245" s="5"/>
      <c r="BX245" s="5"/>
      <c r="BY245" s="5"/>
      <c r="BZ245" s="5"/>
      <c r="CA245" s="5"/>
      <c r="CB245" s="5"/>
      <c r="DC245"/>
      <c r="DD245"/>
      <c r="DE245"/>
      <c r="DF245"/>
      <c r="DG245"/>
      <c r="DH245"/>
      <c r="DI245"/>
      <c r="DJ245"/>
      <c r="DK245"/>
      <c r="DL245"/>
      <c r="DM245"/>
      <c r="DN245"/>
      <c r="DO245"/>
    </row>
    <row r="246" spans="1:119" s="3" customFormat="1">
      <c r="A246" s="2"/>
      <c r="B246" s="2"/>
      <c r="C246" s="9"/>
      <c r="D246" s="9"/>
      <c r="E246" s="9"/>
      <c r="F246" s="9"/>
      <c r="G246" s="9"/>
      <c r="H246" s="9"/>
      <c r="I246" s="9"/>
      <c r="J246" s="2"/>
      <c r="K246" s="8"/>
      <c r="L246" s="8"/>
      <c r="M246" s="8"/>
      <c r="N246" s="8"/>
      <c r="O246" s="8"/>
      <c r="P246" s="8"/>
      <c r="Q246" s="8"/>
      <c r="R246" s="8"/>
      <c r="S246" s="8"/>
      <c r="T246" s="8"/>
      <c r="U246" s="8"/>
      <c r="V246" s="8"/>
      <c r="W246" s="8"/>
      <c r="X246" s="8"/>
      <c r="Y246" s="8"/>
      <c r="Z246" s="8"/>
      <c r="AA246"/>
      <c r="AB246"/>
      <c r="AC246"/>
      <c r="AD246"/>
      <c r="AE246"/>
      <c r="AF246"/>
      <c r="AG246"/>
      <c r="AH246"/>
      <c r="AI246"/>
      <c r="AJ246"/>
      <c r="AK246"/>
      <c r="AL246"/>
      <c r="AM246"/>
      <c r="AN246"/>
      <c r="AO246"/>
      <c r="AP246"/>
      <c r="AQ246"/>
      <c r="AR246"/>
      <c r="AS246"/>
      <c r="AT246"/>
      <c r="AU246"/>
      <c r="AV246"/>
      <c r="AW246"/>
      <c r="AX246"/>
      <c r="AY246"/>
      <c r="AZ246"/>
      <c r="BA246" s="8"/>
      <c r="BB246" s="8"/>
      <c r="BC246" s="8"/>
      <c r="BD246" s="8"/>
      <c r="BE246" s="8"/>
      <c r="BF246" s="53"/>
      <c r="BG246" s="56"/>
      <c r="BH246" s="6"/>
      <c r="BN246" s="5"/>
      <c r="BO246" s="5"/>
      <c r="BP246" s="5"/>
      <c r="BQ246" s="5"/>
      <c r="BR246" s="5"/>
      <c r="BS246" s="5"/>
      <c r="BT246" s="5"/>
      <c r="BU246" s="5"/>
      <c r="BV246" s="5"/>
      <c r="BW246" s="5"/>
      <c r="BX246" s="5"/>
      <c r="BY246" s="5"/>
      <c r="BZ246" s="5"/>
      <c r="CA246" s="5"/>
      <c r="CB246" s="5"/>
      <c r="DC246"/>
      <c r="DD246"/>
      <c r="DE246"/>
      <c r="DF246"/>
      <c r="DG246"/>
      <c r="DH246"/>
      <c r="DI246"/>
      <c r="DJ246"/>
      <c r="DK246"/>
      <c r="DL246"/>
      <c r="DM246"/>
      <c r="DN246"/>
      <c r="DO246"/>
    </row>
    <row r="247" spans="1:119" s="3" customFormat="1">
      <c r="A247" s="2"/>
      <c r="B247" s="2"/>
      <c r="C247" s="9"/>
      <c r="D247" s="9"/>
      <c r="E247" s="9"/>
      <c r="F247" s="9"/>
      <c r="G247" s="9"/>
      <c r="H247" s="9"/>
      <c r="I247" s="9"/>
      <c r="J247" s="2"/>
      <c r="K247" s="8"/>
      <c r="L247" s="8"/>
      <c r="M247" s="8"/>
      <c r="N247" s="8"/>
      <c r="O247" s="8"/>
      <c r="P247" s="8"/>
      <c r="Q247" s="8"/>
      <c r="R247" s="8"/>
      <c r="S247" s="8"/>
      <c r="T247" s="8"/>
      <c r="U247" s="8"/>
      <c r="V247" s="8"/>
      <c r="W247" s="8"/>
      <c r="X247" s="8"/>
      <c r="Y247" s="8"/>
      <c r="Z247" s="8"/>
      <c r="AA247"/>
      <c r="AB247"/>
      <c r="AC247"/>
      <c r="AD247"/>
      <c r="AE247"/>
      <c r="AF247"/>
      <c r="AG247"/>
      <c r="AH247"/>
      <c r="AI247"/>
      <c r="AJ247"/>
      <c r="AK247"/>
      <c r="AL247"/>
      <c r="AM247"/>
      <c r="AN247"/>
      <c r="AO247"/>
      <c r="AP247"/>
      <c r="AQ247"/>
      <c r="AR247"/>
      <c r="AS247"/>
      <c r="AT247"/>
      <c r="AU247"/>
      <c r="AV247"/>
      <c r="AW247"/>
      <c r="AX247"/>
      <c r="AY247"/>
      <c r="AZ247"/>
      <c r="BA247" s="8"/>
      <c r="BB247" s="8"/>
      <c r="BC247" s="8"/>
      <c r="BD247" s="8"/>
      <c r="BE247" s="8"/>
      <c r="BF247" s="53"/>
      <c r="BG247" s="56"/>
      <c r="BH247" s="6"/>
      <c r="BN247" s="5"/>
      <c r="BO247" s="5"/>
      <c r="BP247" s="5"/>
      <c r="BQ247" s="5"/>
      <c r="BR247" s="5"/>
      <c r="BS247" s="5"/>
      <c r="BT247" s="5"/>
      <c r="BU247" s="5"/>
      <c r="BV247" s="5"/>
      <c r="BW247" s="5"/>
      <c r="BX247" s="5"/>
      <c r="BY247" s="5"/>
      <c r="BZ247" s="5"/>
      <c r="CA247" s="5"/>
      <c r="CB247" s="5"/>
      <c r="DC247"/>
      <c r="DD247"/>
      <c r="DE247"/>
      <c r="DF247"/>
      <c r="DG247"/>
      <c r="DH247"/>
      <c r="DI247"/>
      <c r="DJ247"/>
      <c r="DK247"/>
      <c r="DL247"/>
      <c r="DM247"/>
      <c r="DN247"/>
      <c r="DO247"/>
    </row>
    <row r="248" spans="1:119" s="3" customFormat="1">
      <c r="A248" s="2"/>
      <c r="B248" s="2"/>
      <c r="C248" s="9"/>
      <c r="D248" s="9"/>
      <c r="E248" s="9"/>
      <c r="F248" s="9"/>
      <c r="G248" s="9"/>
      <c r="H248" s="9"/>
      <c r="I248" s="9"/>
      <c r="J248" s="2"/>
      <c r="K248" s="8"/>
      <c r="L248" s="8"/>
      <c r="M248" s="8"/>
      <c r="N248" s="8"/>
      <c r="O248" s="8"/>
      <c r="P248" s="8"/>
      <c r="Q248" s="8"/>
      <c r="R248" s="8"/>
      <c r="S248" s="8"/>
      <c r="T248" s="8"/>
      <c r="U248" s="8"/>
      <c r="V248" s="8"/>
      <c r="W248" s="8"/>
      <c r="X248" s="8"/>
      <c r="Y248" s="8"/>
      <c r="Z248" s="8"/>
      <c r="AA248"/>
      <c r="AB248"/>
      <c r="AC248"/>
      <c r="AD248"/>
      <c r="AE248"/>
      <c r="AF248"/>
      <c r="AG248"/>
      <c r="AH248"/>
      <c r="AI248"/>
      <c r="AJ248"/>
      <c r="AK248"/>
      <c r="AL248"/>
      <c r="AM248"/>
      <c r="AN248"/>
      <c r="AO248"/>
      <c r="AP248"/>
      <c r="AQ248"/>
      <c r="AR248"/>
      <c r="AS248"/>
      <c r="AT248"/>
      <c r="AU248"/>
      <c r="AV248"/>
      <c r="AW248"/>
      <c r="AX248"/>
      <c r="AY248"/>
      <c r="AZ248"/>
      <c r="BA248" s="8"/>
      <c r="BB248" s="8"/>
      <c r="BC248" s="8"/>
      <c r="BD248" s="8"/>
      <c r="BE248" s="8"/>
      <c r="BF248" s="53"/>
      <c r="BG248" s="56"/>
      <c r="BH248" s="6"/>
      <c r="BN248" s="5"/>
      <c r="BO248" s="5"/>
      <c r="BP248" s="5"/>
      <c r="BQ248" s="5"/>
      <c r="BR248" s="5"/>
      <c r="BS248" s="5"/>
      <c r="BT248" s="5"/>
      <c r="BU248" s="5"/>
      <c r="BV248" s="5"/>
      <c r="BW248" s="5"/>
      <c r="BX248" s="5"/>
      <c r="BY248" s="5"/>
      <c r="BZ248" s="5"/>
      <c r="CA248" s="5"/>
      <c r="CB248" s="5"/>
      <c r="DC248"/>
      <c r="DD248"/>
      <c r="DE248"/>
      <c r="DF248"/>
      <c r="DG248"/>
      <c r="DH248"/>
      <c r="DI248"/>
      <c r="DJ248"/>
      <c r="DK248"/>
      <c r="DL248"/>
      <c r="DM248"/>
      <c r="DN248"/>
      <c r="DO248"/>
    </row>
    <row r="249" spans="1:119" s="3" customFormat="1">
      <c r="A249" s="2"/>
      <c r="B249" s="2"/>
      <c r="C249" s="9"/>
      <c r="D249" s="9"/>
      <c r="E249" s="9"/>
      <c r="F249" s="9"/>
      <c r="G249" s="9"/>
      <c r="H249" s="9"/>
      <c r="I249" s="9"/>
      <c r="J249" s="2"/>
      <c r="K249" s="8"/>
      <c r="L249" s="8"/>
      <c r="M249" s="8"/>
      <c r="N249" s="8"/>
      <c r="O249" s="8"/>
      <c r="P249" s="8"/>
      <c r="Q249" s="8"/>
      <c r="R249" s="8"/>
      <c r="S249" s="8"/>
      <c r="T249" s="8"/>
      <c r="U249" s="8"/>
      <c r="V249" s="8"/>
      <c r="W249" s="8"/>
      <c r="X249" s="8"/>
      <c r="Y249" s="8"/>
      <c r="Z249" s="8"/>
      <c r="AA249"/>
      <c r="AB249"/>
      <c r="AC249"/>
      <c r="AD249"/>
      <c r="AE249"/>
      <c r="AF249"/>
      <c r="AG249"/>
      <c r="AH249"/>
      <c r="AI249"/>
      <c r="AJ249"/>
      <c r="AK249"/>
      <c r="AL249"/>
      <c r="AM249"/>
      <c r="AN249"/>
      <c r="AO249"/>
      <c r="AP249"/>
      <c r="AQ249"/>
      <c r="AR249"/>
      <c r="AS249"/>
      <c r="AT249"/>
      <c r="AU249"/>
      <c r="AV249"/>
      <c r="AW249"/>
      <c r="AX249"/>
      <c r="AY249"/>
      <c r="AZ249"/>
      <c r="BA249" s="8"/>
      <c r="BB249" s="8"/>
      <c r="BC249" s="8"/>
      <c r="BD249" s="8"/>
      <c r="BE249" s="8"/>
      <c r="BF249" s="53"/>
      <c r="BG249" s="56"/>
      <c r="BH249" s="6"/>
      <c r="BN249" s="5"/>
      <c r="BO249" s="5"/>
      <c r="BP249" s="5"/>
      <c r="BQ249" s="5"/>
      <c r="BR249" s="5"/>
      <c r="BS249" s="5"/>
      <c r="BT249" s="5"/>
      <c r="BU249" s="5"/>
      <c r="BV249" s="5"/>
      <c r="BW249" s="5"/>
      <c r="BX249" s="5"/>
      <c r="BY249" s="5"/>
      <c r="BZ249" s="5"/>
      <c r="CA249" s="5"/>
      <c r="CB249" s="5"/>
      <c r="DC249"/>
      <c r="DD249"/>
      <c r="DE249"/>
      <c r="DF249"/>
      <c r="DG249"/>
      <c r="DH249"/>
      <c r="DI249"/>
      <c r="DJ249"/>
      <c r="DK249"/>
      <c r="DL249"/>
      <c r="DM249"/>
      <c r="DN249"/>
      <c r="DO249"/>
    </row>
    <row r="250" spans="1:119" s="3" customFormat="1">
      <c r="A250" s="2"/>
      <c r="B250" s="2"/>
      <c r="C250" s="9"/>
      <c r="D250" s="9"/>
      <c r="E250" s="9"/>
      <c r="F250" s="9"/>
      <c r="G250" s="9"/>
      <c r="H250" s="9"/>
      <c r="I250" s="9"/>
      <c r="J250" s="2"/>
      <c r="K250" s="8"/>
      <c r="L250" s="8"/>
      <c r="M250" s="8"/>
      <c r="N250" s="8"/>
      <c r="O250" s="8"/>
      <c r="P250" s="8"/>
      <c r="Q250" s="8"/>
      <c r="R250" s="8"/>
      <c r="S250" s="8"/>
      <c r="T250" s="8"/>
      <c r="U250" s="8"/>
      <c r="V250" s="8"/>
      <c r="W250" s="8"/>
      <c r="X250" s="8"/>
      <c r="Y250" s="8"/>
      <c r="Z250" s="8"/>
      <c r="AA250"/>
      <c r="AB250"/>
      <c r="AC250"/>
      <c r="AD250"/>
      <c r="AE250"/>
      <c r="AF250"/>
      <c r="AG250"/>
      <c r="AH250"/>
      <c r="AI250"/>
      <c r="AJ250"/>
      <c r="AK250"/>
      <c r="AL250"/>
      <c r="AM250"/>
      <c r="AN250"/>
      <c r="AO250"/>
      <c r="AP250"/>
      <c r="AQ250"/>
      <c r="AR250"/>
      <c r="AS250"/>
      <c r="AT250"/>
      <c r="AU250"/>
      <c r="AV250"/>
      <c r="AW250"/>
      <c r="AX250"/>
      <c r="AY250"/>
      <c r="AZ250"/>
      <c r="BA250" s="8"/>
      <c r="BB250" s="8"/>
      <c r="BC250" s="8"/>
      <c r="BD250" s="8"/>
      <c r="BE250" s="8"/>
      <c r="BF250" s="53"/>
      <c r="BG250" s="56"/>
      <c r="BH250" s="6"/>
      <c r="BN250" s="5"/>
      <c r="BO250" s="5"/>
      <c r="BP250" s="5"/>
      <c r="BQ250" s="5"/>
      <c r="BR250" s="5"/>
      <c r="BS250" s="5"/>
      <c r="BT250" s="5"/>
      <c r="BU250" s="5"/>
      <c r="BV250" s="5"/>
      <c r="BW250" s="5"/>
      <c r="BX250" s="5"/>
      <c r="BY250" s="5"/>
      <c r="BZ250" s="5"/>
      <c r="CA250" s="5"/>
      <c r="CB250" s="5"/>
      <c r="DC250"/>
      <c r="DD250"/>
      <c r="DE250"/>
      <c r="DF250"/>
      <c r="DG250"/>
      <c r="DH250"/>
      <c r="DI250"/>
      <c r="DJ250"/>
      <c r="DK250"/>
      <c r="DL250"/>
      <c r="DM250"/>
      <c r="DN250"/>
      <c r="DO250"/>
    </row>
    <row r="251" spans="1:119" s="3" customFormat="1">
      <c r="A251" s="2"/>
      <c r="B251" s="2"/>
      <c r="C251" s="9"/>
      <c r="D251" s="9"/>
      <c r="E251" s="9"/>
      <c r="F251" s="9"/>
      <c r="G251" s="9"/>
      <c r="H251" s="9"/>
      <c r="I251" s="9"/>
      <c r="J251" s="2"/>
      <c r="K251" s="8"/>
      <c r="L251" s="8"/>
      <c r="M251" s="8"/>
      <c r="N251" s="8"/>
      <c r="O251" s="8"/>
      <c r="P251" s="8"/>
      <c r="Q251" s="8"/>
      <c r="R251" s="8"/>
      <c r="S251" s="8"/>
      <c r="T251" s="8"/>
      <c r="U251" s="8"/>
      <c r="V251" s="8"/>
      <c r="W251" s="8"/>
      <c r="X251" s="8"/>
      <c r="Y251" s="8"/>
      <c r="Z251" s="8"/>
      <c r="AA251"/>
      <c r="AB251"/>
      <c r="AC251"/>
      <c r="AD251"/>
      <c r="AE251"/>
      <c r="AF251"/>
      <c r="AG251"/>
      <c r="AH251"/>
      <c r="AI251"/>
      <c r="AJ251"/>
      <c r="AK251"/>
      <c r="AL251"/>
      <c r="AM251"/>
      <c r="AN251"/>
      <c r="AO251"/>
      <c r="AP251"/>
      <c r="AQ251"/>
      <c r="AR251"/>
      <c r="AS251"/>
      <c r="AT251"/>
      <c r="AU251"/>
      <c r="AV251"/>
      <c r="AW251"/>
      <c r="AX251"/>
      <c r="AY251"/>
      <c r="AZ251"/>
      <c r="BA251" s="8"/>
      <c r="BB251" s="8"/>
      <c r="BC251" s="8"/>
      <c r="BD251" s="8"/>
      <c r="BE251" s="8"/>
      <c r="BF251" s="53"/>
      <c r="BG251" s="56"/>
      <c r="BH251" s="6"/>
      <c r="BN251" s="5"/>
      <c r="BO251" s="5"/>
      <c r="BP251" s="5"/>
      <c r="BQ251" s="5"/>
      <c r="BR251" s="5"/>
      <c r="BS251" s="5"/>
      <c r="BT251" s="5"/>
      <c r="BU251" s="5"/>
      <c r="BV251" s="5"/>
      <c r="BW251" s="5"/>
      <c r="BX251" s="5"/>
      <c r="BY251" s="5"/>
      <c r="BZ251" s="5"/>
      <c r="CA251" s="5"/>
      <c r="CB251" s="5"/>
      <c r="DC251"/>
      <c r="DD251"/>
      <c r="DE251"/>
      <c r="DF251"/>
      <c r="DG251"/>
      <c r="DH251"/>
      <c r="DI251"/>
      <c r="DJ251"/>
      <c r="DK251"/>
      <c r="DL251"/>
      <c r="DM251"/>
      <c r="DN251"/>
      <c r="DO251"/>
    </row>
    <row r="252" spans="1:119" s="3" customFormat="1">
      <c r="A252" s="2"/>
      <c r="B252" s="2"/>
      <c r="C252" s="9"/>
      <c r="D252" s="9"/>
      <c r="E252" s="9"/>
      <c r="F252" s="9"/>
      <c r="G252" s="9"/>
      <c r="H252" s="9"/>
      <c r="I252" s="9"/>
      <c r="J252" s="2"/>
      <c r="K252" s="8"/>
      <c r="L252" s="8"/>
      <c r="M252" s="8"/>
      <c r="N252" s="8"/>
      <c r="O252" s="8"/>
      <c r="P252" s="8"/>
      <c r="Q252" s="8"/>
      <c r="R252" s="8"/>
      <c r="S252" s="8"/>
      <c r="T252" s="8"/>
      <c r="U252" s="8"/>
      <c r="V252" s="8"/>
      <c r="W252" s="8"/>
      <c r="X252" s="8"/>
      <c r="Y252" s="8"/>
      <c r="Z252" s="8"/>
      <c r="AA252"/>
      <c r="AB252"/>
      <c r="AC252"/>
      <c r="AD252"/>
      <c r="AE252"/>
      <c r="AF252"/>
      <c r="AG252"/>
      <c r="AH252"/>
      <c r="AI252"/>
      <c r="AJ252"/>
      <c r="AK252"/>
      <c r="AL252"/>
      <c r="AM252"/>
      <c r="AN252"/>
      <c r="AO252"/>
      <c r="AP252"/>
      <c r="AQ252"/>
      <c r="AR252"/>
      <c r="AS252"/>
      <c r="AT252"/>
      <c r="AU252"/>
      <c r="AV252"/>
      <c r="AW252"/>
      <c r="AX252"/>
      <c r="AY252"/>
      <c r="AZ252"/>
      <c r="BA252" s="8"/>
      <c r="BB252" s="8"/>
      <c r="BC252" s="8"/>
      <c r="BD252" s="8"/>
      <c r="BE252" s="8"/>
      <c r="BF252" s="53"/>
      <c r="BG252" s="56"/>
      <c r="BH252" s="6"/>
      <c r="BN252" s="5"/>
      <c r="BO252" s="5"/>
      <c r="BP252" s="5"/>
      <c r="BQ252" s="5"/>
      <c r="BR252" s="5"/>
      <c r="BS252" s="5"/>
      <c r="BT252" s="5"/>
      <c r="BU252" s="5"/>
      <c r="BV252" s="5"/>
      <c r="BW252" s="5"/>
      <c r="BX252" s="5"/>
      <c r="BY252" s="5"/>
      <c r="BZ252" s="5"/>
      <c r="CA252" s="5"/>
      <c r="CB252" s="5"/>
      <c r="DC252"/>
      <c r="DD252"/>
      <c r="DE252"/>
      <c r="DF252"/>
      <c r="DG252"/>
      <c r="DH252"/>
      <c r="DI252"/>
      <c r="DJ252"/>
      <c r="DK252"/>
      <c r="DL252"/>
      <c r="DM252"/>
      <c r="DN252"/>
      <c r="DO252"/>
    </row>
    <row r="253" spans="1:119" s="3" customFormat="1">
      <c r="A253" s="2"/>
      <c r="B253" s="2"/>
      <c r="C253" s="9"/>
      <c r="D253" s="9"/>
      <c r="E253" s="9"/>
      <c r="F253" s="9"/>
      <c r="G253" s="9"/>
      <c r="H253" s="9"/>
      <c r="I253" s="9"/>
      <c r="J253" s="2"/>
      <c r="K253" s="8"/>
      <c r="L253" s="8"/>
      <c r="M253" s="8"/>
      <c r="N253" s="8"/>
      <c r="O253" s="8"/>
      <c r="P253" s="8"/>
      <c r="Q253" s="8"/>
      <c r="R253" s="8"/>
      <c r="S253" s="8"/>
      <c r="T253" s="8"/>
      <c r="U253" s="8"/>
      <c r="V253" s="8"/>
      <c r="W253" s="8"/>
      <c r="X253" s="8"/>
      <c r="Y253" s="8"/>
      <c r="Z253" s="8"/>
      <c r="AA253"/>
      <c r="AB253"/>
      <c r="AC253"/>
      <c r="AD253"/>
      <c r="AE253"/>
      <c r="AF253"/>
      <c r="AG253"/>
      <c r="AH253"/>
      <c r="AI253"/>
      <c r="AJ253"/>
      <c r="AK253"/>
      <c r="AL253"/>
      <c r="AM253"/>
      <c r="AN253"/>
      <c r="AO253"/>
      <c r="AP253"/>
      <c r="AQ253"/>
      <c r="AR253"/>
      <c r="AS253"/>
      <c r="AT253"/>
      <c r="AU253"/>
      <c r="AV253"/>
      <c r="AW253"/>
      <c r="AX253"/>
      <c r="AY253"/>
      <c r="AZ253"/>
      <c r="BA253" s="8"/>
      <c r="BB253" s="8"/>
      <c r="BC253" s="8"/>
      <c r="BD253" s="8"/>
      <c r="BE253" s="8"/>
      <c r="BF253" s="53"/>
      <c r="BG253" s="56"/>
      <c r="BH253" s="6"/>
      <c r="BN253" s="5"/>
      <c r="BO253" s="5"/>
      <c r="BP253" s="5"/>
      <c r="BQ253" s="5"/>
      <c r="BR253" s="5"/>
      <c r="BS253" s="5"/>
      <c r="BT253" s="5"/>
      <c r="BU253" s="5"/>
      <c r="BV253" s="5"/>
      <c r="BW253" s="5"/>
      <c r="BX253" s="5"/>
      <c r="BY253" s="5"/>
      <c r="BZ253" s="5"/>
      <c r="CA253" s="5"/>
      <c r="CB253" s="5"/>
      <c r="DC253"/>
      <c r="DD253"/>
      <c r="DE253"/>
      <c r="DF253"/>
      <c r="DG253"/>
      <c r="DH253"/>
      <c r="DI253"/>
      <c r="DJ253"/>
      <c r="DK253"/>
      <c r="DL253"/>
      <c r="DM253"/>
      <c r="DN253"/>
      <c r="DO253"/>
    </row>
    <row r="254" spans="1:119" s="3" customFormat="1">
      <c r="A254" s="2"/>
      <c r="B254" s="2"/>
      <c r="C254" s="9"/>
      <c r="D254" s="9"/>
      <c r="E254" s="9"/>
      <c r="F254" s="9"/>
      <c r="G254" s="9"/>
      <c r="H254" s="9"/>
      <c r="I254" s="9"/>
      <c r="J254" s="2"/>
      <c r="K254" s="8"/>
      <c r="L254" s="8"/>
      <c r="M254" s="8"/>
      <c r="N254" s="8"/>
      <c r="O254" s="8"/>
      <c r="P254" s="8"/>
      <c r="Q254" s="8"/>
      <c r="R254" s="8"/>
      <c r="S254" s="8"/>
      <c r="T254" s="8"/>
      <c r="U254" s="8"/>
      <c r="V254" s="8"/>
      <c r="W254" s="8"/>
      <c r="X254" s="8"/>
      <c r="Y254" s="8"/>
      <c r="Z254" s="8"/>
      <c r="AA254"/>
      <c r="AB254"/>
      <c r="AC254"/>
      <c r="AD254"/>
      <c r="AE254"/>
      <c r="AF254"/>
      <c r="AG254"/>
      <c r="AH254"/>
      <c r="AI254"/>
      <c r="AJ254"/>
      <c r="AK254"/>
      <c r="AL254"/>
      <c r="AM254"/>
      <c r="AN254"/>
      <c r="AO254"/>
      <c r="AP254"/>
      <c r="AQ254"/>
      <c r="AR254"/>
      <c r="AS254"/>
      <c r="AT254"/>
      <c r="AU254"/>
      <c r="AV254"/>
      <c r="AW254"/>
      <c r="AX254"/>
      <c r="AY254"/>
      <c r="AZ254"/>
      <c r="BA254" s="8"/>
      <c r="BB254" s="8"/>
      <c r="BC254" s="8"/>
      <c r="BD254" s="8"/>
      <c r="BE254" s="8"/>
      <c r="BF254" s="53"/>
      <c r="BG254" s="56"/>
      <c r="BH254" s="6"/>
      <c r="BN254" s="5"/>
      <c r="BO254" s="5"/>
      <c r="BP254" s="5"/>
      <c r="BQ254" s="5"/>
      <c r="BR254" s="5"/>
      <c r="BS254" s="5"/>
      <c r="BT254" s="5"/>
      <c r="BU254" s="5"/>
      <c r="BV254" s="5"/>
      <c r="BW254" s="5"/>
      <c r="BX254" s="5"/>
      <c r="BY254" s="5"/>
      <c r="BZ254" s="5"/>
      <c r="CA254" s="5"/>
      <c r="CB254" s="5"/>
      <c r="DC254"/>
      <c r="DD254"/>
      <c r="DE254"/>
      <c r="DF254"/>
      <c r="DG254"/>
      <c r="DH254"/>
      <c r="DI254"/>
      <c r="DJ254"/>
      <c r="DK254"/>
      <c r="DL254"/>
      <c r="DM254"/>
      <c r="DN254"/>
      <c r="DO254"/>
    </row>
    <row r="255" spans="1:119" s="3" customFormat="1">
      <c r="A255" s="2"/>
      <c r="B255" s="2"/>
      <c r="C255" s="9"/>
      <c r="D255" s="9"/>
      <c r="E255" s="9"/>
      <c r="F255" s="9"/>
      <c r="G255" s="9"/>
      <c r="H255" s="9"/>
      <c r="I255" s="9"/>
      <c r="J255" s="2"/>
      <c r="K255" s="8"/>
      <c r="L255" s="8"/>
      <c r="M255" s="8"/>
      <c r="N255" s="8"/>
      <c r="O255" s="8"/>
      <c r="P255" s="8"/>
      <c r="Q255" s="8"/>
      <c r="R255" s="8"/>
      <c r="S255" s="8"/>
      <c r="T255" s="8"/>
      <c r="U255" s="8"/>
      <c r="V255" s="8"/>
      <c r="W255" s="8"/>
      <c r="X255" s="8"/>
      <c r="Y255" s="8"/>
      <c r="Z255" s="8"/>
      <c r="AA255"/>
      <c r="AB255"/>
      <c r="AC255"/>
      <c r="AD255"/>
      <c r="AE255"/>
      <c r="AF255"/>
      <c r="AG255"/>
      <c r="AH255"/>
      <c r="AI255"/>
      <c r="AJ255"/>
      <c r="AK255"/>
      <c r="AL255"/>
      <c r="AM255"/>
      <c r="AN255"/>
      <c r="AO255"/>
      <c r="AP255"/>
      <c r="AQ255"/>
      <c r="AR255"/>
      <c r="AS255"/>
      <c r="AT255"/>
      <c r="AU255"/>
      <c r="AV255"/>
      <c r="AW255"/>
      <c r="AX255"/>
      <c r="AY255"/>
      <c r="AZ255"/>
      <c r="BA255" s="8"/>
      <c r="BB255" s="8"/>
      <c r="BC255" s="8"/>
      <c r="BD255" s="8"/>
      <c r="BE255" s="8"/>
      <c r="BF255" s="53"/>
      <c r="BG255" s="56"/>
      <c r="BH255" s="6"/>
      <c r="BN255" s="5"/>
      <c r="BO255" s="5"/>
      <c r="BP255" s="5"/>
      <c r="BQ255" s="5"/>
      <c r="BR255" s="5"/>
      <c r="BS255" s="5"/>
      <c r="BT255" s="5"/>
      <c r="BU255" s="5"/>
      <c r="BV255" s="5"/>
      <c r="BW255" s="5"/>
      <c r="BX255" s="5"/>
      <c r="BY255" s="5"/>
      <c r="BZ255" s="5"/>
      <c r="CA255" s="5"/>
      <c r="CB255" s="5"/>
      <c r="DC255"/>
      <c r="DD255"/>
      <c r="DE255"/>
      <c r="DF255"/>
      <c r="DG255"/>
      <c r="DH255"/>
      <c r="DI255"/>
      <c r="DJ255"/>
      <c r="DK255"/>
      <c r="DL255"/>
      <c r="DM255"/>
      <c r="DN255"/>
      <c r="DO255"/>
    </row>
    <row r="256" spans="1:119" s="3" customFormat="1">
      <c r="A256" s="2"/>
      <c r="B256" s="2"/>
      <c r="C256" s="9"/>
      <c r="D256" s="9"/>
      <c r="E256" s="9"/>
      <c r="F256" s="9"/>
      <c r="G256" s="9"/>
      <c r="H256" s="9"/>
      <c r="I256" s="9"/>
      <c r="J256" s="2"/>
      <c r="K256" s="8"/>
      <c r="L256" s="8"/>
      <c r="M256" s="8"/>
      <c r="N256" s="8"/>
      <c r="O256" s="8"/>
      <c r="P256" s="8"/>
      <c r="Q256" s="8"/>
      <c r="R256" s="8"/>
      <c r="S256" s="8"/>
      <c r="T256" s="8"/>
      <c r="U256" s="8"/>
      <c r="V256" s="8"/>
      <c r="W256" s="8"/>
      <c r="X256" s="8"/>
      <c r="Y256" s="8"/>
      <c r="Z256" s="8"/>
      <c r="AA256"/>
      <c r="AB256"/>
      <c r="AC256"/>
      <c r="AD256"/>
      <c r="AE256"/>
      <c r="AF256"/>
      <c r="AG256"/>
      <c r="AH256"/>
      <c r="AI256"/>
      <c r="AJ256"/>
      <c r="AK256"/>
      <c r="AL256"/>
      <c r="AM256"/>
      <c r="AN256"/>
      <c r="AO256"/>
      <c r="AP256"/>
      <c r="AQ256"/>
      <c r="AR256"/>
      <c r="AS256"/>
      <c r="AT256"/>
      <c r="AU256"/>
      <c r="AV256"/>
      <c r="AW256"/>
      <c r="AX256"/>
      <c r="AY256"/>
      <c r="AZ256"/>
      <c r="BA256" s="8"/>
      <c r="BB256" s="8"/>
      <c r="BC256" s="8"/>
      <c r="BD256" s="8"/>
      <c r="BE256" s="8"/>
      <c r="BF256" s="53"/>
      <c r="BG256" s="56"/>
      <c r="BH256" s="6"/>
      <c r="BN256" s="5"/>
      <c r="BO256" s="5"/>
      <c r="BP256" s="5"/>
      <c r="BQ256" s="5"/>
      <c r="BR256" s="5"/>
      <c r="BS256" s="5"/>
      <c r="BT256" s="5"/>
      <c r="BU256" s="5"/>
      <c r="BV256" s="5"/>
      <c r="BW256" s="5"/>
      <c r="BX256" s="5"/>
      <c r="BY256" s="5"/>
      <c r="BZ256" s="5"/>
      <c r="CA256" s="5"/>
      <c r="CB256" s="5"/>
      <c r="DC256"/>
      <c r="DD256"/>
      <c r="DE256"/>
      <c r="DF256"/>
      <c r="DG256"/>
      <c r="DH256"/>
      <c r="DI256"/>
      <c r="DJ256"/>
      <c r="DK256"/>
      <c r="DL256"/>
      <c r="DM256"/>
      <c r="DN256"/>
      <c r="DO256"/>
    </row>
    <row r="257" spans="1:119" s="3" customFormat="1">
      <c r="A257" s="2"/>
      <c r="B257" s="2"/>
      <c r="C257" s="9"/>
      <c r="D257" s="9"/>
      <c r="E257" s="9"/>
      <c r="F257" s="9"/>
      <c r="G257" s="9"/>
      <c r="H257" s="9"/>
      <c r="I257" s="9"/>
      <c r="J257" s="2"/>
      <c r="K257" s="8"/>
      <c r="L257" s="8"/>
      <c r="M257" s="8"/>
      <c r="N257" s="8"/>
      <c r="O257" s="8"/>
      <c r="P257" s="8"/>
      <c r="Q257" s="8"/>
      <c r="R257" s="8"/>
      <c r="S257" s="8"/>
      <c r="T257" s="8"/>
      <c r="U257" s="8"/>
      <c r="V257" s="8"/>
      <c r="W257" s="8"/>
      <c r="X257" s="8"/>
      <c r="Y257" s="8"/>
      <c r="Z257" s="8"/>
      <c r="AA257"/>
      <c r="AB257"/>
      <c r="AC257"/>
      <c r="AD257"/>
      <c r="AE257"/>
      <c r="AF257"/>
      <c r="AG257"/>
      <c r="AH257"/>
      <c r="AI257"/>
      <c r="AJ257"/>
      <c r="AK257"/>
      <c r="AL257"/>
      <c r="AM257"/>
      <c r="AN257"/>
      <c r="AO257"/>
      <c r="AP257"/>
      <c r="AQ257"/>
      <c r="AR257"/>
      <c r="AS257"/>
      <c r="AT257"/>
      <c r="AU257"/>
      <c r="AV257"/>
      <c r="AW257"/>
      <c r="AX257"/>
      <c r="AY257"/>
      <c r="AZ257"/>
      <c r="BA257" s="8"/>
      <c r="BB257" s="8"/>
      <c r="BC257" s="8"/>
      <c r="BD257" s="8"/>
      <c r="BE257" s="8"/>
      <c r="BF257" s="53"/>
      <c r="BG257" s="56"/>
      <c r="BH257" s="6"/>
      <c r="BN257" s="5"/>
      <c r="BO257" s="5"/>
      <c r="BP257" s="5"/>
      <c r="BQ257" s="5"/>
      <c r="BR257" s="5"/>
      <c r="BS257" s="5"/>
      <c r="BT257" s="5"/>
      <c r="BU257" s="5"/>
      <c r="BV257" s="5"/>
      <c r="BW257" s="5"/>
      <c r="BX257" s="5"/>
      <c r="BY257" s="5"/>
      <c r="BZ257" s="5"/>
      <c r="CA257" s="5"/>
      <c r="CB257" s="5"/>
      <c r="DC257"/>
      <c r="DD257"/>
      <c r="DE257"/>
      <c r="DF257"/>
      <c r="DG257"/>
      <c r="DH257"/>
      <c r="DI257"/>
      <c r="DJ257"/>
      <c r="DK257"/>
      <c r="DL257"/>
      <c r="DM257"/>
      <c r="DN257"/>
      <c r="DO257"/>
    </row>
    <row r="258" spans="1:119" s="3" customFormat="1">
      <c r="A258" s="2"/>
      <c r="B258" s="2"/>
      <c r="C258" s="9"/>
      <c r="D258" s="9"/>
      <c r="E258" s="9"/>
      <c r="F258" s="9"/>
      <c r="G258" s="9"/>
      <c r="H258" s="9"/>
      <c r="I258" s="9"/>
      <c r="J258" s="2"/>
      <c r="K258" s="8"/>
      <c r="L258" s="8"/>
      <c r="M258" s="8"/>
      <c r="N258" s="8"/>
      <c r="O258" s="8"/>
      <c r="P258" s="8"/>
      <c r="Q258" s="8"/>
      <c r="R258" s="8"/>
      <c r="S258" s="8"/>
      <c r="T258" s="8"/>
      <c r="U258" s="8"/>
      <c r="V258" s="8"/>
      <c r="W258" s="8"/>
      <c r="X258" s="8"/>
      <c r="Y258" s="8"/>
      <c r="Z258" s="8"/>
      <c r="AA258"/>
      <c r="AB258"/>
      <c r="AC258"/>
      <c r="AD258"/>
      <c r="AE258"/>
      <c r="AF258"/>
      <c r="AG258"/>
      <c r="AH258"/>
      <c r="AI258"/>
      <c r="AJ258"/>
      <c r="AK258"/>
      <c r="AL258"/>
      <c r="AM258"/>
      <c r="AN258"/>
      <c r="AO258"/>
      <c r="AP258"/>
      <c r="AQ258"/>
      <c r="AR258"/>
      <c r="AS258"/>
      <c r="AT258"/>
      <c r="AU258"/>
      <c r="AV258"/>
      <c r="AW258"/>
      <c r="AX258"/>
      <c r="AY258"/>
      <c r="AZ258"/>
      <c r="BA258" s="8"/>
      <c r="BB258" s="8"/>
      <c r="BC258" s="8"/>
      <c r="BD258" s="8"/>
      <c r="BE258" s="8"/>
      <c r="BF258" s="53"/>
      <c r="BG258" s="56"/>
      <c r="BH258" s="6"/>
      <c r="BN258" s="5"/>
      <c r="BO258" s="5"/>
      <c r="BP258" s="5"/>
      <c r="BQ258" s="5"/>
      <c r="BR258" s="5"/>
      <c r="BS258" s="5"/>
      <c r="BT258" s="5"/>
      <c r="BU258" s="5"/>
      <c r="BV258" s="5"/>
      <c r="BW258" s="5"/>
      <c r="BX258" s="5"/>
      <c r="BY258" s="5"/>
      <c r="BZ258" s="5"/>
      <c r="CA258" s="5"/>
      <c r="CB258" s="5"/>
      <c r="DC258"/>
      <c r="DD258"/>
      <c r="DE258"/>
      <c r="DF258"/>
      <c r="DG258"/>
      <c r="DH258"/>
      <c r="DI258"/>
      <c r="DJ258"/>
      <c r="DK258"/>
      <c r="DL258"/>
      <c r="DM258"/>
      <c r="DN258"/>
      <c r="DO258"/>
    </row>
    <row r="259" spans="1:119" s="3" customFormat="1">
      <c r="A259" s="2"/>
      <c r="B259" s="2"/>
      <c r="C259" s="9"/>
      <c r="D259" s="9"/>
      <c r="E259" s="9"/>
      <c r="F259" s="9"/>
      <c r="G259" s="9"/>
      <c r="H259" s="9"/>
      <c r="I259" s="9"/>
      <c r="J259" s="2"/>
      <c r="K259" s="8"/>
      <c r="L259" s="8"/>
      <c r="M259" s="8"/>
      <c r="N259" s="8"/>
      <c r="O259" s="8"/>
      <c r="P259" s="8"/>
      <c r="Q259" s="8"/>
      <c r="R259" s="8"/>
      <c r="S259" s="8"/>
      <c r="T259" s="8"/>
      <c r="U259" s="8"/>
      <c r="V259" s="8"/>
      <c r="W259" s="8"/>
      <c r="X259" s="8"/>
      <c r="Y259" s="8"/>
      <c r="Z259" s="8"/>
      <c r="AA259"/>
      <c r="AB259"/>
      <c r="AC259"/>
      <c r="AD259"/>
      <c r="AE259"/>
      <c r="AF259"/>
      <c r="AG259"/>
      <c r="AH259"/>
      <c r="AI259"/>
      <c r="AJ259"/>
      <c r="AK259"/>
      <c r="AL259"/>
      <c r="AM259"/>
      <c r="AN259"/>
      <c r="AO259"/>
      <c r="AP259"/>
      <c r="AQ259"/>
      <c r="AR259"/>
      <c r="AS259"/>
      <c r="AT259"/>
      <c r="AU259"/>
      <c r="AV259"/>
      <c r="AW259"/>
      <c r="AX259"/>
      <c r="AY259"/>
      <c r="AZ259"/>
      <c r="BA259" s="8"/>
      <c r="BB259" s="8"/>
      <c r="BC259" s="8"/>
      <c r="BD259" s="8"/>
      <c r="BE259" s="8"/>
      <c r="BF259" s="53"/>
      <c r="BG259" s="56"/>
      <c r="BH259" s="6"/>
      <c r="BN259" s="5"/>
      <c r="BO259" s="5"/>
      <c r="BP259" s="5"/>
      <c r="BQ259" s="5"/>
      <c r="BR259" s="5"/>
      <c r="BS259" s="5"/>
      <c r="BT259" s="5"/>
      <c r="BU259" s="5"/>
      <c r="BV259" s="5"/>
      <c r="BW259" s="5"/>
      <c r="BX259" s="5"/>
      <c r="BY259" s="5"/>
      <c r="BZ259" s="5"/>
      <c r="CA259" s="5"/>
      <c r="CB259" s="5"/>
      <c r="DC259"/>
      <c r="DD259"/>
      <c r="DE259"/>
      <c r="DF259"/>
      <c r="DG259"/>
      <c r="DH259"/>
      <c r="DI259"/>
      <c r="DJ259"/>
      <c r="DK259"/>
      <c r="DL259"/>
      <c r="DM259"/>
      <c r="DN259"/>
      <c r="DO259"/>
    </row>
    <row r="260" spans="1:119" s="3" customFormat="1">
      <c r="A260" s="2"/>
      <c r="B260" s="2"/>
      <c r="C260" s="9"/>
      <c r="D260" s="9"/>
      <c r="E260" s="9"/>
      <c r="F260" s="9"/>
      <c r="G260" s="9"/>
      <c r="H260" s="9"/>
      <c r="I260" s="9"/>
      <c r="J260" s="2"/>
      <c r="K260" s="8"/>
      <c r="L260" s="8"/>
      <c r="M260" s="8"/>
      <c r="N260" s="8"/>
      <c r="O260" s="8"/>
      <c r="P260" s="8"/>
      <c r="Q260" s="8"/>
      <c r="R260" s="8"/>
      <c r="S260" s="8"/>
      <c r="T260" s="8"/>
      <c r="U260" s="8"/>
      <c r="V260" s="8"/>
      <c r="W260" s="8"/>
      <c r="X260" s="8"/>
      <c r="Y260" s="8"/>
      <c r="Z260" s="8"/>
      <c r="AA260"/>
      <c r="AB260"/>
      <c r="AC260"/>
      <c r="AD260"/>
      <c r="AE260"/>
      <c r="AF260"/>
      <c r="AG260"/>
      <c r="AH260"/>
      <c r="AI260"/>
      <c r="AJ260"/>
      <c r="AK260"/>
      <c r="AL260"/>
      <c r="AM260"/>
      <c r="AN260"/>
      <c r="AO260"/>
      <c r="AP260"/>
      <c r="AQ260"/>
      <c r="AR260"/>
      <c r="AS260"/>
      <c r="AT260"/>
      <c r="AU260"/>
      <c r="AV260"/>
      <c r="AW260"/>
      <c r="AX260"/>
      <c r="AY260"/>
      <c r="AZ260"/>
      <c r="BA260" s="8"/>
      <c r="BB260" s="8"/>
      <c r="BC260" s="8"/>
      <c r="BD260" s="8"/>
      <c r="BE260" s="8"/>
      <c r="BF260" s="53"/>
      <c r="BG260" s="56"/>
      <c r="BH260" s="6"/>
      <c r="BN260" s="5"/>
      <c r="BO260" s="5"/>
      <c r="BP260" s="5"/>
      <c r="BQ260" s="5"/>
      <c r="BR260" s="5"/>
      <c r="BS260" s="5"/>
      <c r="BT260" s="5"/>
      <c r="BU260" s="5"/>
      <c r="BV260" s="5"/>
      <c r="BW260" s="5"/>
      <c r="BX260" s="5"/>
      <c r="BY260" s="5"/>
      <c r="BZ260" s="5"/>
      <c r="CA260" s="5"/>
      <c r="CB260" s="5"/>
      <c r="DC260"/>
      <c r="DD260"/>
      <c r="DE260"/>
      <c r="DF260"/>
      <c r="DG260"/>
      <c r="DH260"/>
      <c r="DI260"/>
      <c r="DJ260"/>
      <c r="DK260"/>
      <c r="DL260"/>
      <c r="DM260"/>
      <c r="DN260"/>
      <c r="DO260"/>
    </row>
    <row r="261" spans="1:119" s="3" customFormat="1">
      <c r="A261" s="2"/>
      <c r="B261" s="2"/>
      <c r="C261" s="9"/>
      <c r="D261" s="9"/>
      <c r="E261" s="9"/>
      <c r="F261" s="9"/>
      <c r="G261" s="9"/>
      <c r="H261" s="9"/>
      <c r="I261" s="9"/>
      <c r="J261" s="2"/>
      <c r="K261" s="8"/>
      <c r="L261" s="8"/>
      <c r="M261" s="8"/>
      <c r="N261" s="8"/>
      <c r="O261" s="8"/>
      <c r="P261" s="8"/>
      <c r="Q261" s="8"/>
      <c r="R261" s="8"/>
      <c r="S261" s="8"/>
      <c r="T261" s="8"/>
      <c r="U261" s="8"/>
      <c r="V261" s="8"/>
      <c r="W261" s="8"/>
      <c r="X261" s="8"/>
      <c r="Y261" s="8"/>
      <c r="Z261" s="8"/>
      <c r="AA261"/>
      <c r="AB261"/>
      <c r="AC261"/>
      <c r="AD261"/>
      <c r="AE261"/>
      <c r="AF261"/>
      <c r="AG261"/>
      <c r="AH261"/>
      <c r="AI261"/>
      <c r="AJ261"/>
      <c r="AK261"/>
      <c r="AL261"/>
      <c r="AM261"/>
      <c r="AN261"/>
      <c r="AO261"/>
      <c r="AP261"/>
      <c r="AQ261"/>
      <c r="AR261"/>
      <c r="AS261"/>
      <c r="AT261"/>
      <c r="AU261"/>
      <c r="AV261"/>
      <c r="AW261"/>
      <c r="AX261"/>
      <c r="AY261"/>
      <c r="AZ261"/>
      <c r="BA261" s="8"/>
      <c r="BB261" s="8"/>
      <c r="BC261" s="8"/>
      <c r="BD261" s="8"/>
      <c r="BE261" s="8"/>
      <c r="BF261" s="53"/>
      <c r="BG261" s="56"/>
      <c r="BH261" s="6"/>
      <c r="BN261" s="5"/>
      <c r="BO261" s="5"/>
      <c r="BP261" s="5"/>
      <c r="BQ261" s="5"/>
      <c r="BR261" s="5"/>
      <c r="BS261" s="5"/>
      <c r="BT261" s="5"/>
      <c r="BU261" s="5"/>
      <c r="BV261" s="5"/>
      <c r="BW261" s="5"/>
      <c r="BX261" s="5"/>
      <c r="BY261" s="5"/>
      <c r="BZ261" s="5"/>
      <c r="CA261" s="5"/>
      <c r="CB261" s="5"/>
      <c r="DC261"/>
      <c r="DD261"/>
      <c r="DE261"/>
      <c r="DF261"/>
      <c r="DG261"/>
      <c r="DH261"/>
      <c r="DI261"/>
      <c r="DJ261"/>
      <c r="DK261"/>
      <c r="DL261"/>
      <c r="DM261"/>
      <c r="DN261"/>
      <c r="DO261"/>
    </row>
    <row r="262" spans="1:119" s="3" customFormat="1">
      <c r="A262" s="2"/>
      <c r="B262" s="2"/>
      <c r="C262" s="9"/>
      <c r="D262" s="9"/>
      <c r="E262" s="9"/>
      <c r="F262" s="9"/>
      <c r="G262" s="9"/>
      <c r="H262" s="9"/>
      <c r="I262" s="9"/>
      <c r="J262" s="2"/>
      <c r="K262" s="8"/>
      <c r="L262" s="8"/>
      <c r="M262" s="8"/>
      <c r="N262" s="8"/>
      <c r="O262" s="8"/>
      <c r="P262" s="8"/>
      <c r="Q262" s="8"/>
      <c r="R262" s="8"/>
      <c r="S262" s="8"/>
      <c r="T262" s="8"/>
      <c r="U262" s="8"/>
      <c r="V262" s="8"/>
      <c r="W262" s="8"/>
      <c r="X262" s="8"/>
      <c r="Y262" s="8"/>
      <c r="Z262" s="8"/>
      <c r="AA262"/>
      <c r="AB262"/>
      <c r="AC262"/>
      <c r="AD262"/>
      <c r="AE262"/>
      <c r="AF262"/>
      <c r="AG262"/>
      <c r="AH262"/>
      <c r="AI262"/>
      <c r="AJ262"/>
      <c r="AK262"/>
      <c r="AL262"/>
      <c r="AM262"/>
      <c r="AN262"/>
      <c r="AO262"/>
      <c r="AP262"/>
      <c r="AQ262"/>
      <c r="AR262"/>
      <c r="AS262"/>
      <c r="AT262"/>
      <c r="AU262"/>
      <c r="AV262"/>
      <c r="AW262"/>
      <c r="AX262"/>
      <c r="AY262"/>
      <c r="AZ262"/>
      <c r="BA262" s="8"/>
      <c r="BB262" s="8"/>
      <c r="BC262" s="8"/>
      <c r="BD262" s="8"/>
      <c r="BE262" s="8"/>
      <c r="BF262" s="53"/>
      <c r="BG262" s="56"/>
      <c r="BH262" s="6"/>
      <c r="BN262" s="5"/>
      <c r="BO262" s="5"/>
      <c r="BP262" s="5"/>
      <c r="BQ262" s="5"/>
      <c r="BR262" s="5"/>
      <c r="BS262" s="5"/>
      <c r="BT262" s="5"/>
      <c r="BU262" s="5"/>
      <c r="BV262" s="5"/>
      <c r="BW262" s="5"/>
      <c r="BX262" s="5"/>
      <c r="BY262" s="5"/>
      <c r="BZ262" s="5"/>
      <c r="CA262" s="5"/>
      <c r="CB262" s="5"/>
      <c r="DC262"/>
      <c r="DD262"/>
      <c r="DE262"/>
      <c r="DF262"/>
      <c r="DG262"/>
      <c r="DH262"/>
      <c r="DI262"/>
      <c r="DJ262"/>
      <c r="DK262"/>
      <c r="DL262"/>
      <c r="DM262"/>
      <c r="DN262"/>
      <c r="DO262"/>
    </row>
    <row r="263" spans="1:119" s="3" customFormat="1">
      <c r="A263" s="2"/>
      <c r="B263" s="2"/>
      <c r="C263" s="9"/>
      <c r="D263" s="9"/>
      <c r="E263" s="9"/>
      <c r="F263" s="9"/>
      <c r="G263" s="9"/>
      <c r="H263" s="9"/>
      <c r="I263" s="9"/>
      <c r="J263" s="2"/>
      <c r="K263" s="8"/>
      <c r="L263" s="8"/>
      <c r="M263" s="8"/>
      <c r="N263" s="8"/>
      <c r="O263" s="8"/>
      <c r="P263" s="8"/>
      <c r="Q263" s="8"/>
      <c r="R263" s="8"/>
      <c r="S263" s="8"/>
      <c r="T263" s="8"/>
      <c r="U263" s="8"/>
      <c r="V263" s="8"/>
      <c r="W263" s="8"/>
      <c r="X263" s="8"/>
      <c r="Y263" s="8"/>
      <c r="Z263" s="8"/>
      <c r="AA263"/>
      <c r="AB263"/>
      <c r="AC263"/>
      <c r="AD263"/>
      <c r="AE263"/>
      <c r="AF263"/>
      <c r="AG263"/>
      <c r="AH263"/>
      <c r="AI263"/>
      <c r="AJ263"/>
      <c r="AK263"/>
      <c r="AL263"/>
      <c r="AM263"/>
      <c r="AN263"/>
      <c r="AO263"/>
      <c r="AP263"/>
      <c r="AQ263"/>
      <c r="AR263"/>
      <c r="AS263"/>
      <c r="AT263"/>
      <c r="AU263"/>
      <c r="AV263"/>
      <c r="AW263"/>
      <c r="AX263"/>
      <c r="AY263"/>
      <c r="AZ263"/>
      <c r="BA263" s="8"/>
      <c r="BB263" s="8"/>
      <c r="BC263" s="8"/>
      <c r="BD263" s="8"/>
      <c r="BE263" s="8"/>
      <c r="BF263" s="53"/>
      <c r="BG263" s="56"/>
      <c r="BH263" s="6"/>
      <c r="BN263" s="5"/>
      <c r="BO263" s="5"/>
      <c r="BP263" s="5"/>
      <c r="BQ263" s="5"/>
      <c r="BR263" s="5"/>
      <c r="BS263" s="5"/>
      <c r="BT263" s="5"/>
      <c r="BU263" s="5"/>
      <c r="BV263" s="5"/>
      <c r="BW263" s="5"/>
      <c r="BX263" s="5"/>
      <c r="BY263" s="5"/>
      <c r="BZ263" s="5"/>
      <c r="CA263" s="5"/>
      <c r="CB263" s="5"/>
      <c r="DC263"/>
      <c r="DD263"/>
      <c r="DE263"/>
      <c r="DF263"/>
      <c r="DG263"/>
      <c r="DH263"/>
      <c r="DI263"/>
      <c r="DJ263"/>
      <c r="DK263"/>
      <c r="DL263"/>
      <c r="DM263"/>
      <c r="DN263"/>
      <c r="DO263"/>
    </row>
    <row r="264" spans="1:119" s="3" customFormat="1">
      <c r="A264" s="2"/>
      <c r="B264" s="2"/>
      <c r="C264" s="9"/>
      <c r="D264" s="9"/>
      <c r="E264" s="9"/>
      <c r="F264" s="9"/>
      <c r="G264" s="9"/>
      <c r="H264" s="9"/>
      <c r="I264" s="9"/>
      <c r="J264" s="2"/>
      <c r="K264" s="8"/>
      <c r="L264" s="8"/>
      <c r="M264" s="8"/>
      <c r="N264" s="8"/>
      <c r="O264" s="8"/>
      <c r="P264" s="8"/>
      <c r="Q264" s="8"/>
      <c r="R264" s="8"/>
      <c r="S264" s="8"/>
      <c r="T264" s="8"/>
      <c r="U264" s="8"/>
      <c r="V264" s="8"/>
      <c r="W264" s="8"/>
      <c r="X264" s="8"/>
      <c r="Y264" s="8"/>
      <c r="Z264" s="8"/>
      <c r="AA264"/>
      <c r="AB264"/>
      <c r="AC264"/>
      <c r="AD264"/>
      <c r="AE264"/>
      <c r="AF264"/>
      <c r="AG264"/>
      <c r="AH264"/>
      <c r="AI264"/>
      <c r="AJ264"/>
      <c r="AK264"/>
      <c r="AL264"/>
      <c r="AM264"/>
      <c r="AN264"/>
      <c r="AO264"/>
      <c r="AP264"/>
      <c r="AQ264"/>
      <c r="AR264"/>
      <c r="AS264"/>
      <c r="AT264"/>
      <c r="AU264"/>
      <c r="AV264"/>
      <c r="AW264"/>
      <c r="AX264"/>
      <c r="AY264"/>
      <c r="AZ264"/>
      <c r="BA264" s="8"/>
      <c r="BB264" s="8"/>
      <c r="BC264" s="8"/>
      <c r="BD264" s="8"/>
      <c r="BE264" s="8"/>
      <c r="BF264" s="53"/>
      <c r="BG264" s="56"/>
      <c r="BH264" s="6"/>
      <c r="BN264" s="5"/>
      <c r="BO264" s="5"/>
      <c r="BP264" s="5"/>
      <c r="BQ264" s="5"/>
      <c r="BR264" s="5"/>
      <c r="BS264" s="5"/>
      <c r="BT264" s="5"/>
      <c r="BU264" s="5"/>
      <c r="BV264" s="5"/>
      <c r="BW264" s="5"/>
      <c r="BX264" s="5"/>
      <c r="BY264" s="5"/>
      <c r="BZ264" s="5"/>
      <c r="CA264" s="5"/>
      <c r="CB264" s="5"/>
      <c r="DC264"/>
      <c r="DD264"/>
      <c r="DE264"/>
      <c r="DF264"/>
      <c r="DG264"/>
      <c r="DH264"/>
      <c r="DI264"/>
      <c r="DJ264"/>
      <c r="DK264"/>
      <c r="DL264"/>
      <c r="DM264"/>
      <c r="DN264"/>
      <c r="DO264"/>
    </row>
    <row r="265" spans="1:119" s="3" customFormat="1">
      <c r="A265" s="2"/>
      <c r="B265" s="2"/>
      <c r="C265" s="9"/>
      <c r="D265" s="9"/>
      <c r="E265" s="9"/>
      <c r="F265" s="9"/>
      <c r="G265" s="9"/>
      <c r="H265" s="9"/>
      <c r="I265" s="9"/>
      <c r="J265" s="2"/>
      <c r="K265" s="8"/>
      <c r="L265" s="8"/>
      <c r="M265" s="8"/>
      <c r="N265" s="8"/>
      <c r="O265" s="8"/>
      <c r="P265" s="8"/>
      <c r="Q265" s="8"/>
      <c r="R265" s="8"/>
      <c r="S265" s="8"/>
      <c r="T265" s="8"/>
      <c r="U265" s="8"/>
      <c r="V265" s="8"/>
      <c r="W265" s="8"/>
      <c r="X265" s="8"/>
      <c r="Y265" s="8"/>
      <c r="Z265" s="8"/>
      <c r="AA265"/>
      <c r="AB265"/>
      <c r="AC265"/>
      <c r="AD265"/>
      <c r="AE265"/>
      <c r="AF265"/>
      <c r="AG265"/>
      <c r="AH265"/>
      <c r="AI265"/>
      <c r="AJ265"/>
      <c r="AK265"/>
      <c r="AL265"/>
      <c r="AM265"/>
      <c r="AN265"/>
      <c r="AO265"/>
      <c r="AP265"/>
      <c r="AQ265"/>
      <c r="AR265"/>
      <c r="AS265"/>
      <c r="AT265"/>
      <c r="AU265"/>
      <c r="AV265"/>
      <c r="AW265"/>
      <c r="AX265"/>
      <c r="AY265"/>
      <c r="AZ265"/>
      <c r="BA265" s="8"/>
      <c r="BB265" s="8"/>
      <c r="BC265" s="8"/>
      <c r="BD265" s="8"/>
      <c r="BE265" s="8"/>
      <c r="BF265" s="53"/>
      <c r="BG265" s="56"/>
      <c r="BH265" s="6"/>
      <c r="BN265" s="5"/>
      <c r="BO265" s="5"/>
      <c r="BP265" s="5"/>
      <c r="BQ265" s="5"/>
      <c r="BR265" s="5"/>
      <c r="BS265" s="5"/>
      <c r="BT265" s="5"/>
      <c r="BU265" s="5"/>
      <c r="BV265" s="5"/>
      <c r="BW265" s="5"/>
      <c r="BX265" s="5"/>
      <c r="BY265" s="5"/>
      <c r="BZ265" s="5"/>
      <c r="CA265" s="5"/>
      <c r="CB265" s="5"/>
      <c r="DC265"/>
      <c r="DD265"/>
      <c r="DE265"/>
      <c r="DF265"/>
      <c r="DG265"/>
      <c r="DH265"/>
      <c r="DI265"/>
      <c r="DJ265"/>
      <c r="DK265"/>
      <c r="DL265"/>
      <c r="DM265"/>
      <c r="DN265"/>
      <c r="DO265"/>
    </row>
    <row r="266" spans="1:119" s="3" customFormat="1">
      <c r="A266" s="2"/>
      <c r="B266" s="2"/>
      <c r="C266" s="9"/>
      <c r="D266" s="9"/>
      <c r="E266" s="9"/>
      <c r="F266" s="9"/>
      <c r="G266" s="9"/>
      <c r="H266" s="9"/>
      <c r="I266" s="9"/>
      <c r="J266" s="2"/>
      <c r="K266" s="8"/>
      <c r="L266" s="8"/>
      <c r="M266" s="8"/>
      <c r="N266" s="8"/>
      <c r="O266" s="8"/>
      <c r="P266" s="8"/>
      <c r="Q266" s="8"/>
      <c r="R266" s="8"/>
      <c r="S266" s="8"/>
      <c r="T266" s="8"/>
      <c r="U266" s="8"/>
      <c r="V266" s="8"/>
      <c r="W266" s="8"/>
      <c r="X266" s="8"/>
      <c r="Y266" s="8"/>
      <c r="Z266" s="8"/>
      <c r="AA266"/>
      <c r="AB266"/>
      <c r="AC266"/>
      <c r="AD266"/>
      <c r="AE266"/>
      <c r="AF266"/>
      <c r="AG266"/>
      <c r="AH266"/>
      <c r="AI266"/>
      <c r="AJ266"/>
      <c r="AK266"/>
      <c r="AL266"/>
      <c r="AM266"/>
      <c r="AN266"/>
      <c r="AO266"/>
      <c r="AP266"/>
      <c r="AQ266"/>
      <c r="AR266"/>
      <c r="AS266"/>
      <c r="AT266"/>
      <c r="AU266"/>
      <c r="AV266"/>
      <c r="AW266"/>
      <c r="AX266"/>
      <c r="AY266"/>
      <c r="AZ266"/>
      <c r="BA266" s="8"/>
      <c r="BB266" s="8"/>
      <c r="BC266" s="8"/>
      <c r="BD266" s="8"/>
      <c r="BE266" s="8"/>
      <c r="BF266" s="53"/>
      <c r="BG266" s="56"/>
      <c r="BH266" s="6"/>
      <c r="BN266" s="5"/>
      <c r="BO266" s="5"/>
      <c r="BP266" s="5"/>
      <c r="BQ266" s="5"/>
      <c r="BR266" s="5"/>
      <c r="BS266" s="5"/>
      <c r="BT266" s="5"/>
      <c r="BU266" s="5"/>
      <c r="BV266" s="5"/>
      <c r="BW266" s="5"/>
      <c r="BX266" s="5"/>
      <c r="BY266" s="5"/>
      <c r="BZ266" s="5"/>
      <c r="CA266" s="5"/>
      <c r="CB266" s="5"/>
      <c r="DC266"/>
      <c r="DD266"/>
      <c r="DE266"/>
      <c r="DF266"/>
      <c r="DG266"/>
      <c r="DH266"/>
      <c r="DI266"/>
      <c r="DJ266"/>
      <c r="DK266"/>
      <c r="DL266"/>
      <c r="DM266"/>
      <c r="DN266"/>
      <c r="DO266"/>
    </row>
    <row r="267" spans="1:119" s="3" customFormat="1">
      <c r="A267" s="2"/>
      <c r="B267" s="2"/>
      <c r="C267" s="9"/>
      <c r="D267" s="9"/>
      <c r="E267" s="9"/>
      <c r="F267" s="9"/>
      <c r="G267" s="9"/>
      <c r="H267" s="9"/>
      <c r="I267" s="9"/>
      <c r="J267" s="2"/>
      <c r="K267" s="8"/>
      <c r="L267" s="8"/>
      <c r="M267" s="8"/>
      <c r="N267" s="8"/>
      <c r="O267" s="8"/>
      <c r="P267" s="8"/>
      <c r="Q267" s="8"/>
      <c r="R267" s="8"/>
      <c r="S267" s="8"/>
      <c r="T267" s="8"/>
      <c r="U267" s="8"/>
      <c r="V267" s="8"/>
      <c r="W267" s="8"/>
      <c r="X267" s="8"/>
      <c r="Y267" s="8"/>
      <c r="Z267" s="8"/>
      <c r="AA267"/>
      <c r="AB267"/>
      <c r="AC267"/>
      <c r="AD267"/>
      <c r="AE267"/>
      <c r="AF267"/>
      <c r="AG267"/>
      <c r="AH267"/>
      <c r="AI267"/>
      <c r="AJ267"/>
      <c r="AK267"/>
      <c r="AL267"/>
      <c r="AM267"/>
      <c r="AN267"/>
      <c r="AO267"/>
      <c r="AP267"/>
      <c r="AQ267"/>
      <c r="AR267"/>
      <c r="AS267"/>
      <c r="AT267"/>
      <c r="AU267"/>
      <c r="AV267"/>
      <c r="AW267"/>
      <c r="AX267"/>
      <c r="AY267"/>
      <c r="AZ267"/>
      <c r="BA267" s="8"/>
      <c r="BB267" s="8"/>
      <c r="BC267" s="8"/>
      <c r="BD267" s="8"/>
      <c r="BE267" s="8"/>
      <c r="BF267" s="53"/>
      <c r="BG267" s="56"/>
      <c r="BH267" s="6"/>
      <c r="BN267" s="5"/>
      <c r="BO267" s="5"/>
      <c r="BP267" s="5"/>
      <c r="BQ267" s="5"/>
      <c r="BR267" s="5"/>
      <c r="BS267" s="5"/>
      <c r="BT267" s="5"/>
      <c r="BU267" s="5"/>
      <c r="BV267" s="5"/>
      <c r="BW267" s="5"/>
      <c r="BX267" s="5"/>
      <c r="BY267" s="5"/>
      <c r="BZ267" s="5"/>
      <c r="CA267" s="5"/>
      <c r="CB267" s="5"/>
      <c r="DC267"/>
      <c r="DD267"/>
      <c r="DE267"/>
      <c r="DF267"/>
      <c r="DG267"/>
      <c r="DH267"/>
      <c r="DI267"/>
      <c r="DJ267"/>
      <c r="DK267"/>
      <c r="DL267"/>
      <c r="DM267"/>
      <c r="DN267"/>
      <c r="DO267"/>
    </row>
    <row r="268" spans="1:119" s="3" customFormat="1">
      <c r="A268" s="2"/>
      <c r="B268" s="2"/>
      <c r="C268" s="9"/>
      <c r="D268" s="9"/>
      <c r="E268" s="9"/>
      <c r="F268" s="9"/>
      <c r="G268" s="9"/>
      <c r="H268" s="9"/>
      <c r="I268" s="9"/>
      <c r="J268" s="2"/>
      <c r="K268" s="8"/>
      <c r="L268" s="8"/>
      <c r="M268" s="8"/>
      <c r="N268" s="8"/>
      <c r="O268" s="8"/>
      <c r="P268" s="8"/>
      <c r="Q268" s="8"/>
      <c r="R268" s="8"/>
      <c r="S268" s="8"/>
      <c r="T268" s="8"/>
      <c r="U268" s="8"/>
      <c r="V268" s="8"/>
      <c r="W268" s="8"/>
      <c r="X268" s="8"/>
      <c r="Y268" s="8"/>
      <c r="Z268" s="8"/>
      <c r="AA268"/>
      <c r="AB268"/>
      <c r="AC268"/>
      <c r="AD268"/>
      <c r="AE268"/>
      <c r="AF268"/>
      <c r="AG268"/>
      <c r="AH268"/>
      <c r="AI268"/>
      <c r="AJ268"/>
      <c r="AK268"/>
      <c r="AL268"/>
      <c r="AM268"/>
      <c r="AN268"/>
      <c r="AO268"/>
      <c r="AP268"/>
      <c r="AQ268"/>
      <c r="AR268"/>
      <c r="AS268"/>
      <c r="AT268"/>
      <c r="AU268"/>
      <c r="AV268"/>
      <c r="AW268"/>
      <c r="AX268"/>
      <c r="AY268"/>
      <c r="AZ268"/>
      <c r="BA268" s="8"/>
      <c r="BB268" s="8"/>
      <c r="BC268" s="8"/>
      <c r="BD268" s="8"/>
      <c r="BE268" s="8"/>
      <c r="BF268" s="53"/>
      <c r="BG268" s="56"/>
      <c r="BH268" s="6"/>
      <c r="BN268" s="5"/>
      <c r="BO268" s="5"/>
      <c r="BP268" s="5"/>
      <c r="BQ268" s="5"/>
      <c r="BR268" s="5"/>
      <c r="BS268" s="5"/>
      <c r="BT268" s="5"/>
      <c r="BU268" s="5"/>
      <c r="BV268" s="5"/>
      <c r="BW268" s="5"/>
      <c r="BX268" s="5"/>
      <c r="BY268" s="5"/>
      <c r="BZ268" s="5"/>
      <c r="CA268" s="5"/>
      <c r="CB268" s="5"/>
      <c r="DC268"/>
      <c r="DD268"/>
      <c r="DE268"/>
      <c r="DF268"/>
      <c r="DG268"/>
      <c r="DH268"/>
      <c r="DI268"/>
      <c r="DJ268"/>
      <c r="DK268"/>
      <c r="DL268"/>
      <c r="DM268"/>
      <c r="DN268"/>
      <c r="DO268"/>
    </row>
    <row r="269" spans="1:119" s="3" customFormat="1">
      <c r="A269" s="2"/>
      <c r="B269" s="2"/>
      <c r="C269" s="9"/>
      <c r="D269" s="9"/>
      <c r="E269" s="9"/>
      <c r="F269" s="9"/>
      <c r="G269" s="9"/>
      <c r="H269" s="9"/>
      <c r="I269" s="9"/>
      <c r="J269" s="2"/>
      <c r="K269" s="8"/>
      <c r="L269" s="8"/>
      <c r="M269" s="8"/>
      <c r="N269" s="8"/>
      <c r="O269" s="8"/>
      <c r="P269" s="8"/>
      <c r="Q269" s="8"/>
      <c r="R269" s="8"/>
      <c r="S269" s="8"/>
      <c r="T269" s="8"/>
      <c r="U269" s="8"/>
      <c r="V269" s="8"/>
      <c r="W269" s="8"/>
      <c r="X269" s="8"/>
      <c r="Y269" s="8"/>
      <c r="Z269" s="8"/>
      <c r="AA269"/>
      <c r="AB269"/>
      <c r="AC269"/>
      <c r="AD269"/>
      <c r="AE269"/>
      <c r="AF269"/>
      <c r="AG269"/>
      <c r="AH269"/>
      <c r="AI269"/>
      <c r="AJ269"/>
      <c r="AK269"/>
      <c r="AL269"/>
      <c r="AM269"/>
      <c r="AN269"/>
      <c r="AO269"/>
      <c r="AP269"/>
      <c r="AQ269"/>
      <c r="AR269"/>
      <c r="AS269"/>
      <c r="AT269"/>
      <c r="AU269"/>
      <c r="AV269"/>
      <c r="AW269"/>
      <c r="AX269"/>
      <c r="AY269"/>
      <c r="AZ269"/>
      <c r="BA269" s="8"/>
      <c r="BB269" s="8"/>
      <c r="BC269" s="8"/>
      <c r="BD269" s="8"/>
      <c r="BE269" s="8"/>
      <c r="BF269" s="53"/>
      <c r="BG269" s="56"/>
      <c r="BH269" s="6"/>
      <c r="BN269" s="5"/>
      <c r="BO269" s="5"/>
      <c r="BP269" s="5"/>
      <c r="BQ269" s="5"/>
      <c r="BR269" s="5"/>
      <c r="BS269" s="5"/>
      <c r="BT269" s="5"/>
      <c r="BU269" s="5"/>
      <c r="BV269" s="5"/>
      <c r="BW269" s="5"/>
      <c r="BX269" s="5"/>
      <c r="BY269" s="5"/>
      <c r="BZ269" s="5"/>
      <c r="CA269" s="5"/>
      <c r="CB269" s="5"/>
      <c r="DC269"/>
      <c r="DD269"/>
      <c r="DE269"/>
      <c r="DF269"/>
      <c r="DG269"/>
      <c r="DH269"/>
      <c r="DI269"/>
      <c r="DJ269"/>
      <c r="DK269"/>
      <c r="DL269"/>
      <c r="DM269"/>
      <c r="DN269"/>
      <c r="DO269"/>
    </row>
    <row r="270" spans="1:119" s="3" customFormat="1">
      <c r="A270" s="2"/>
      <c r="B270" s="2"/>
      <c r="C270" s="9"/>
      <c r="D270" s="9"/>
      <c r="E270" s="9"/>
      <c r="F270" s="9"/>
      <c r="G270" s="9"/>
      <c r="H270" s="9"/>
      <c r="I270" s="9"/>
      <c r="J270" s="2"/>
      <c r="K270" s="8"/>
      <c r="L270" s="8"/>
      <c r="M270" s="8"/>
      <c r="N270" s="8"/>
      <c r="O270" s="8"/>
      <c r="P270" s="8"/>
      <c r="Q270" s="8"/>
      <c r="R270" s="8"/>
      <c r="S270" s="8"/>
      <c r="T270" s="8"/>
      <c r="U270" s="8"/>
      <c r="V270" s="8"/>
      <c r="W270" s="8"/>
      <c r="X270" s="8"/>
      <c r="Y270" s="8"/>
      <c r="Z270" s="8"/>
      <c r="AA270"/>
      <c r="AB270"/>
      <c r="AC270"/>
      <c r="AD270"/>
      <c r="AE270"/>
      <c r="AF270"/>
      <c r="AG270"/>
      <c r="AH270"/>
      <c r="AI270"/>
      <c r="AJ270"/>
      <c r="AK270"/>
      <c r="AL270"/>
      <c r="AM270"/>
      <c r="AN270"/>
      <c r="AO270"/>
      <c r="AP270"/>
      <c r="AQ270"/>
      <c r="AR270"/>
      <c r="AS270"/>
      <c r="AT270"/>
      <c r="AU270"/>
      <c r="AV270"/>
      <c r="AW270"/>
      <c r="AX270"/>
      <c r="AY270"/>
      <c r="AZ270"/>
      <c r="BA270" s="8"/>
      <c r="BB270" s="8"/>
      <c r="BC270" s="8"/>
      <c r="BD270" s="8"/>
      <c r="BE270" s="8"/>
      <c r="BF270" s="53"/>
      <c r="BG270" s="56"/>
      <c r="BH270" s="6"/>
      <c r="BN270" s="5"/>
      <c r="BO270" s="5"/>
      <c r="BP270" s="5"/>
      <c r="BQ270" s="5"/>
      <c r="BR270" s="5"/>
      <c r="BS270" s="5"/>
      <c r="BT270" s="5"/>
      <c r="BU270" s="5"/>
      <c r="BV270" s="5"/>
      <c r="BW270" s="5"/>
      <c r="BX270" s="5"/>
      <c r="BY270" s="5"/>
      <c r="BZ270" s="5"/>
      <c r="CA270" s="5"/>
      <c r="CB270" s="5"/>
      <c r="DC270"/>
      <c r="DD270"/>
      <c r="DE270"/>
      <c r="DF270"/>
      <c r="DG270"/>
      <c r="DH270"/>
      <c r="DI270"/>
      <c r="DJ270"/>
      <c r="DK270"/>
      <c r="DL270"/>
      <c r="DM270"/>
      <c r="DN270"/>
      <c r="DO270"/>
    </row>
    <row r="271" spans="1:119" s="3" customFormat="1">
      <c r="A271" s="2"/>
      <c r="B271" s="2"/>
      <c r="C271" s="9"/>
      <c r="D271" s="9"/>
      <c r="E271" s="9"/>
      <c r="F271" s="9"/>
      <c r="G271" s="9"/>
      <c r="H271" s="9"/>
      <c r="I271" s="9"/>
      <c r="J271" s="2"/>
      <c r="K271" s="8"/>
      <c r="L271" s="8"/>
      <c r="M271" s="8"/>
      <c r="N271" s="8"/>
      <c r="O271" s="8"/>
      <c r="P271" s="8"/>
      <c r="Q271" s="8"/>
      <c r="R271" s="8"/>
      <c r="S271" s="8"/>
      <c r="T271" s="8"/>
      <c r="U271" s="8"/>
      <c r="V271" s="8"/>
      <c r="W271" s="8"/>
      <c r="X271" s="8"/>
      <c r="Y271" s="8"/>
      <c r="Z271" s="8"/>
      <c r="AA271"/>
      <c r="AB271"/>
      <c r="AC271"/>
      <c r="AD271"/>
      <c r="AE271"/>
      <c r="AF271"/>
      <c r="AG271"/>
      <c r="AH271"/>
      <c r="AI271"/>
      <c r="AJ271"/>
      <c r="AK271"/>
      <c r="AL271"/>
      <c r="AM271"/>
      <c r="AN271"/>
      <c r="AO271"/>
      <c r="AP271"/>
      <c r="AQ271"/>
      <c r="AR271"/>
      <c r="AS271"/>
      <c r="AT271"/>
      <c r="AU271"/>
      <c r="AV271"/>
      <c r="AW271"/>
      <c r="AX271"/>
      <c r="AY271"/>
      <c r="AZ271"/>
      <c r="BA271" s="8"/>
      <c r="BB271" s="8"/>
      <c r="BC271" s="8"/>
      <c r="BD271" s="8"/>
      <c r="BE271" s="8"/>
      <c r="BF271" s="53"/>
      <c r="BG271" s="56"/>
      <c r="BH271" s="6"/>
      <c r="BN271" s="5"/>
      <c r="BO271" s="5"/>
      <c r="BP271" s="5"/>
      <c r="BQ271" s="5"/>
      <c r="BR271" s="5"/>
      <c r="BS271" s="5"/>
      <c r="BT271" s="5"/>
      <c r="BU271" s="5"/>
      <c r="BV271" s="5"/>
      <c r="BW271" s="5"/>
      <c r="BX271" s="5"/>
      <c r="BY271" s="5"/>
      <c r="BZ271" s="5"/>
      <c r="CA271" s="5"/>
      <c r="CB271" s="5"/>
      <c r="DC271"/>
      <c r="DD271"/>
      <c r="DE271"/>
      <c r="DF271"/>
      <c r="DG271"/>
      <c r="DH271"/>
      <c r="DI271"/>
      <c r="DJ271"/>
      <c r="DK271"/>
      <c r="DL271"/>
      <c r="DM271"/>
      <c r="DN271"/>
      <c r="DO271"/>
    </row>
    <row r="272" spans="1:119" s="3" customFormat="1">
      <c r="A272" s="2"/>
      <c r="B272" s="2"/>
      <c r="C272" s="9"/>
      <c r="D272" s="9"/>
      <c r="E272" s="9"/>
      <c r="F272" s="9"/>
      <c r="G272" s="9"/>
      <c r="H272" s="9"/>
      <c r="I272" s="9"/>
      <c r="J272" s="2"/>
      <c r="K272" s="8"/>
      <c r="L272" s="8"/>
      <c r="M272" s="8"/>
      <c r="N272" s="8"/>
      <c r="O272" s="8"/>
      <c r="P272" s="8"/>
      <c r="Q272" s="8"/>
      <c r="R272" s="8"/>
      <c r="S272" s="8"/>
      <c r="T272" s="8"/>
      <c r="U272" s="8"/>
      <c r="V272" s="8"/>
      <c r="W272" s="8"/>
      <c r="X272" s="8"/>
      <c r="Y272" s="8"/>
      <c r="Z272" s="8"/>
      <c r="AA272"/>
      <c r="AB272"/>
      <c r="AC272"/>
      <c r="AD272"/>
      <c r="AE272"/>
      <c r="AF272"/>
      <c r="AG272"/>
      <c r="AH272"/>
      <c r="AI272"/>
      <c r="AJ272"/>
      <c r="AK272"/>
      <c r="AL272"/>
      <c r="AM272"/>
      <c r="AN272"/>
      <c r="AO272"/>
      <c r="AP272"/>
      <c r="AQ272"/>
      <c r="AR272"/>
      <c r="AS272"/>
      <c r="AT272"/>
      <c r="AU272"/>
      <c r="AV272"/>
      <c r="AW272"/>
      <c r="AX272"/>
      <c r="AY272"/>
      <c r="AZ272"/>
      <c r="BA272" s="8"/>
      <c r="BB272" s="8"/>
      <c r="BC272" s="8"/>
      <c r="BD272" s="8"/>
      <c r="BE272" s="8"/>
      <c r="BF272" s="53"/>
      <c r="BG272" s="56"/>
      <c r="BH272" s="6"/>
      <c r="BN272" s="5"/>
      <c r="BO272" s="5"/>
      <c r="BP272" s="5"/>
      <c r="BQ272" s="5"/>
      <c r="BR272" s="5"/>
      <c r="BS272" s="5"/>
      <c r="BT272" s="5"/>
      <c r="BU272" s="5"/>
      <c r="BV272" s="5"/>
      <c r="BW272" s="5"/>
      <c r="BX272" s="5"/>
      <c r="BY272" s="5"/>
      <c r="BZ272" s="5"/>
      <c r="CA272" s="5"/>
      <c r="CB272" s="5"/>
      <c r="DC272"/>
      <c r="DD272"/>
      <c r="DE272"/>
      <c r="DF272"/>
      <c r="DG272"/>
      <c r="DH272"/>
      <c r="DI272"/>
      <c r="DJ272"/>
      <c r="DK272"/>
      <c r="DL272"/>
      <c r="DM272"/>
      <c r="DN272"/>
      <c r="DO272"/>
    </row>
    <row r="273" spans="1:119" s="3" customFormat="1">
      <c r="A273" s="2"/>
      <c r="B273" s="2"/>
      <c r="C273" s="9"/>
      <c r="D273" s="9"/>
      <c r="E273" s="9"/>
      <c r="F273" s="9"/>
      <c r="G273" s="9"/>
      <c r="H273" s="9"/>
      <c r="I273" s="9"/>
      <c r="J273" s="2"/>
      <c r="K273" s="8"/>
      <c r="L273" s="8"/>
      <c r="M273" s="8"/>
      <c r="N273" s="8"/>
      <c r="O273" s="8"/>
      <c r="P273" s="8"/>
      <c r="Q273" s="8"/>
      <c r="R273" s="8"/>
      <c r="S273" s="8"/>
      <c r="T273" s="8"/>
      <c r="U273" s="8"/>
      <c r="V273" s="8"/>
      <c r="W273" s="8"/>
      <c r="X273" s="8"/>
      <c r="Y273" s="8"/>
      <c r="Z273" s="8"/>
      <c r="AA273"/>
      <c r="AB273"/>
      <c r="AC273"/>
      <c r="AD273"/>
      <c r="AE273"/>
      <c r="AF273"/>
      <c r="AG273"/>
      <c r="AH273"/>
      <c r="AI273"/>
      <c r="AJ273"/>
      <c r="AK273"/>
      <c r="AL273"/>
      <c r="AM273"/>
      <c r="AN273"/>
      <c r="AO273"/>
      <c r="AP273"/>
      <c r="AQ273"/>
      <c r="AR273"/>
      <c r="AS273"/>
      <c r="AT273"/>
      <c r="AU273"/>
      <c r="AV273"/>
      <c r="AW273"/>
      <c r="AX273"/>
      <c r="AY273"/>
      <c r="AZ273"/>
      <c r="BA273" s="8"/>
      <c r="BB273" s="8"/>
      <c r="BC273" s="8"/>
      <c r="BD273" s="8"/>
      <c r="BE273" s="8"/>
      <c r="BF273" s="53"/>
      <c r="BG273" s="56"/>
      <c r="BH273" s="6"/>
      <c r="BN273" s="5"/>
      <c r="BO273" s="5"/>
      <c r="BP273" s="5"/>
      <c r="BQ273" s="5"/>
      <c r="BR273" s="5"/>
      <c r="BS273" s="5"/>
      <c r="BT273" s="5"/>
      <c r="BU273" s="5"/>
      <c r="BV273" s="5"/>
      <c r="BW273" s="5"/>
      <c r="BX273" s="5"/>
      <c r="BY273" s="5"/>
      <c r="BZ273" s="5"/>
      <c r="CA273" s="5"/>
      <c r="CB273" s="5"/>
      <c r="DC273"/>
      <c r="DD273"/>
      <c r="DE273"/>
      <c r="DF273"/>
      <c r="DG273"/>
      <c r="DH273"/>
      <c r="DI273"/>
      <c r="DJ273"/>
      <c r="DK273"/>
      <c r="DL273"/>
      <c r="DM273"/>
      <c r="DN273"/>
      <c r="DO273"/>
    </row>
    <row r="274" spans="1:119" s="3" customFormat="1">
      <c r="A274" s="2"/>
      <c r="B274" s="2"/>
      <c r="C274" s="9"/>
      <c r="D274" s="9"/>
      <c r="E274" s="9"/>
      <c r="F274" s="9"/>
      <c r="G274" s="9"/>
      <c r="H274" s="9"/>
      <c r="I274" s="9"/>
      <c r="J274" s="2"/>
      <c r="K274" s="8"/>
      <c r="L274" s="8"/>
      <c r="M274" s="8"/>
      <c r="N274" s="8"/>
      <c r="O274" s="8"/>
      <c r="P274" s="8"/>
      <c r="Q274" s="8"/>
      <c r="R274" s="8"/>
      <c r="S274" s="8"/>
      <c r="T274" s="8"/>
      <c r="U274" s="8"/>
      <c r="V274" s="8"/>
      <c r="W274" s="8"/>
      <c r="X274" s="8"/>
      <c r="Y274" s="8"/>
      <c r="Z274" s="8"/>
      <c r="AA274"/>
      <c r="AB274"/>
      <c r="AC274"/>
      <c r="AD274"/>
      <c r="AE274"/>
      <c r="AF274"/>
      <c r="AG274"/>
      <c r="AH274"/>
      <c r="AI274"/>
      <c r="AJ274"/>
      <c r="AK274"/>
      <c r="AL274"/>
      <c r="AM274"/>
      <c r="AN274"/>
      <c r="AO274"/>
      <c r="AP274"/>
      <c r="AQ274"/>
      <c r="AR274"/>
      <c r="AS274"/>
      <c r="AT274"/>
      <c r="AU274"/>
      <c r="AV274"/>
      <c r="AW274"/>
      <c r="AX274"/>
      <c r="AY274"/>
      <c r="AZ274"/>
      <c r="BA274" s="8"/>
      <c r="BB274" s="8"/>
      <c r="BC274" s="8"/>
      <c r="BD274" s="8"/>
      <c r="BE274" s="8"/>
      <c r="BF274" s="53"/>
      <c r="BG274" s="56"/>
      <c r="BH274" s="6"/>
      <c r="BN274" s="5"/>
      <c r="BO274" s="5"/>
      <c r="BP274" s="5"/>
      <c r="BQ274" s="5"/>
      <c r="BR274" s="5"/>
      <c r="BS274" s="5"/>
      <c r="BT274" s="5"/>
      <c r="BU274" s="5"/>
      <c r="BV274" s="5"/>
      <c r="BW274" s="5"/>
      <c r="BX274" s="5"/>
      <c r="BY274" s="5"/>
      <c r="BZ274" s="5"/>
      <c r="CA274" s="5"/>
      <c r="CB274" s="5"/>
      <c r="DC274"/>
      <c r="DD274"/>
      <c r="DE274"/>
      <c r="DF274"/>
      <c r="DG274"/>
      <c r="DH274"/>
      <c r="DI274"/>
      <c r="DJ274"/>
      <c r="DK274"/>
      <c r="DL274"/>
      <c r="DM274"/>
      <c r="DN274"/>
      <c r="DO274"/>
    </row>
    <row r="275" spans="1:119" s="3" customFormat="1">
      <c r="A275" s="2"/>
      <c r="B275" s="2"/>
      <c r="C275" s="9"/>
      <c r="D275" s="9"/>
      <c r="E275" s="9"/>
      <c r="F275" s="9"/>
      <c r="G275" s="9"/>
      <c r="H275" s="9"/>
      <c r="I275" s="9"/>
      <c r="J275" s="2"/>
      <c r="K275" s="8"/>
      <c r="L275" s="8"/>
      <c r="M275" s="8"/>
      <c r="N275" s="8"/>
      <c r="O275" s="8"/>
      <c r="P275" s="8"/>
      <c r="Q275" s="8"/>
      <c r="R275" s="8"/>
      <c r="S275" s="8"/>
      <c r="T275" s="8"/>
      <c r="U275" s="8"/>
      <c r="V275" s="8"/>
      <c r="W275" s="8"/>
      <c r="X275" s="8"/>
      <c r="Y275" s="8"/>
      <c r="Z275" s="8"/>
      <c r="AA275"/>
      <c r="AB275"/>
      <c r="AC275"/>
      <c r="AD275"/>
      <c r="AE275"/>
      <c r="AF275"/>
      <c r="AG275"/>
      <c r="AH275"/>
      <c r="AI275"/>
      <c r="AJ275"/>
      <c r="AK275"/>
      <c r="AL275"/>
      <c r="AM275"/>
      <c r="AN275"/>
      <c r="AO275"/>
      <c r="AP275"/>
      <c r="AQ275"/>
      <c r="AR275"/>
      <c r="AS275"/>
      <c r="AT275"/>
      <c r="AU275"/>
      <c r="AV275"/>
      <c r="AW275"/>
      <c r="AX275"/>
      <c r="AY275"/>
      <c r="AZ275"/>
      <c r="BA275" s="8"/>
      <c r="BB275" s="8"/>
      <c r="BC275" s="8"/>
      <c r="BD275" s="8"/>
      <c r="BE275" s="8"/>
      <c r="BF275" s="53"/>
      <c r="BG275" s="56"/>
      <c r="BH275" s="6"/>
      <c r="BN275" s="5"/>
      <c r="BO275" s="5"/>
      <c r="BP275" s="5"/>
      <c r="BQ275" s="5"/>
      <c r="BR275" s="5"/>
      <c r="BS275" s="5"/>
      <c r="BT275" s="5"/>
      <c r="BU275" s="5"/>
      <c r="BV275" s="5"/>
      <c r="BW275" s="5"/>
      <c r="BX275" s="5"/>
      <c r="BY275" s="5"/>
      <c r="BZ275" s="5"/>
      <c r="CA275" s="5"/>
      <c r="CB275" s="5"/>
      <c r="DC275"/>
      <c r="DD275"/>
      <c r="DE275"/>
      <c r="DF275"/>
      <c r="DG275"/>
      <c r="DH275"/>
      <c r="DI275"/>
      <c r="DJ275"/>
      <c r="DK275"/>
      <c r="DL275"/>
      <c r="DM275"/>
      <c r="DN275"/>
      <c r="DO275"/>
    </row>
    <row r="276" spans="1:119" s="3" customFormat="1">
      <c r="A276" s="2"/>
      <c r="B276" s="2"/>
      <c r="C276" s="9"/>
      <c r="D276" s="9"/>
      <c r="E276" s="9"/>
      <c r="F276" s="9"/>
      <c r="G276" s="9"/>
      <c r="H276" s="9"/>
      <c r="I276" s="9"/>
      <c r="J276" s="2"/>
      <c r="K276" s="8"/>
      <c r="L276" s="8"/>
      <c r="M276" s="8"/>
      <c r="N276" s="8"/>
      <c r="O276" s="8"/>
      <c r="P276" s="8"/>
      <c r="Q276" s="8"/>
      <c r="R276" s="8"/>
      <c r="S276" s="8"/>
      <c r="T276" s="8"/>
      <c r="U276" s="8"/>
      <c r="V276" s="8"/>
      <c r="W276" s="8"/>
      <c r="X276" s="8"/>
      <c r="Y276" s="8"/>
      <c r="Z276" s="8"/>
      <c r="AA276"/>
      <c r="AB276"/>
      <c r="AC276"/>
      <c r="AD276"/>
      <c r="AE276"/>
      <c r="AF276"/>
      <c r="AG276"/>
      <c r="AH276"/>
      <c r="AI276"/>
      <c r="AJ276"/>
      <c r="AK276"/>
      <c r="AL276"/>
      <c r="AM276"/>
      <c r="AN276"/>
      <c r="AO276"/>
      <c r="AP276"/>
      <c r="AQ276"/>
      <c r="AR276"/>
      <c r="AS276"/>
      <c r="AT276"/>
      <c r="AU276"/>
      <c r="AV276"/>
      <c r="AW276"/>
      <c r="AX276"/>
      <c r="AY276"/>
      <c r="AZ276"/>
      <c r="BA276" s="8"/>
      <c r="BB276" s="8"/>
      <c r="BC276" s="8"/>
      <c r="BD276" s="8"/>
      <c r="BE276" s="8"/>
      <c r="BF276" s="53"/>
      <c r="BG276" s="56"/>
      <c r="BH276" s="6"/>
      <c r="BN276" s="5"/>
      <c r="BO276" s="5"/>
      <c r="BP276" s="5"/>
      <c r="BQ276" s="5"/>
      <c r="BR276" s="5"/>
      <c r="BS276" s="5"/>
      <c r="BT276" s="5"/>
      <c r="BU276" s="5"/>
      <c r="BV276" s="5"/>
      <c r="BW276" s="5"/>
      <c r="BX276" s="5"/>
      <c r="BY276" s="5"/>
      <c r="BZ276" s="5"/>
      <c r="CA276" s="5"/>
      <c r="CB276" s="5"/>
      <c r="DC276"/>
      <c r="DD276"/>
      <c r="DE276"/>
      <c r="DF276"/>
      <c r="DG276"/>
      <c r="DH276"/>
      <c r="DI276"/>
      <c r="DJ276"/>
      <c r="DK276"/>
      <c r="DL276"/>
      <c r="DM276"/>
      <c r="DN276"/>
      <c r="DO276"/>
    </row>
    <row r="277" spans="1:119" s="3" customFormat="1">
      <c r="A277" s="2"/>
      <c r="B277" s="2"/>
      <c r="C277" s="9"/>
      <c r="D277" s="9"/>
      <c r="E277" s="9"/>
      <c r="F277" s="9"/>
      <c r="G277" s="9"/>
      <c r="H277" s="9"/>
      <c r="I277" s="9"/>
      <c r="J277" s="2"/>
      <c r="K277" s="8"/>
      <c r="L277" s="8"/>
      <c r="M277" s="8"/>
      <c r="N277" s="8"/>
      <c r="O277" s="8"/>
      <c r="P277" s="8"/>
      <c r="Q277" s="8"/>
      <c r="R277" s="8"/>
      <c r="S277" s="8"/>
      <c r="T277" s="8"/>
      <c r="U277" s="8"/>
      <c r="V277" s="8"/>
      <c r="W277" s="8"/>
      <c r="X277" s="8"/>
      <c r="Y277" s="8"/>
      <c r="Z277" s="8"/>
      <c r="AA277"/>
      <c r="AB277"/>
      <c r="AC277"/>
      <c r="AD277"/>
      <c r="AE277"/>
      <c r="AF277"/>
      <c r="AG277"/>
      <c r="AH277"/>
      <c r="AI277"/>
      <c r="AJ277"/>
      <c r="AK277"/>
      <c r="AL277"/>
      <c r="AM277"/>
      <c r="AN277"/>
      <c r="AO277"/>
      <c r="AP277"/>
      <c r="AQ277"/>
      <c r="AR277"/>
      <c r="AS277"/>
      <c r="AT277"/>
      <c r="AU277"/>
      <c r="AV277"/>
      <c r="AW277"/>
      <c r="AX277"/>
      <c r="AY277"/>
      <c r="AZ277"/>
      <c r="BA277" s="8"/>
      <c r="BB277" s="8"/>
      <c r="BC277" s="8"/>
      <c r="BD277" s="8"/>
      <c r="BE277" s="8"/>
      <c r="BF277" s="53"/>
      <c r="BG277" s="56"/>
      <c r="BH277" s="6"/>
      <c r="BN277" s="5"/>
      <c r="BO277" s="5"/>
      <c r="BP277" s="5"/>
      <c r="BQ277" s="5"/>
      <c r="BR277" s="5"/>
      <c r="BS277" s="5"/>
      <c r="BT277" s="5"/>
      <c r="BU277" s="5"/>
      <c r="BV277" s="5"/>
      <c r="BW277" s="5"/>
      <c r="BX277" s="5"/>
      <c r="BY277" s="5"/>
      <c r="BZ277" s="5"/>
      <c r="CA277" s="5"/>
      <c r="CB277" s="5"/>
      <c r="DC277"/>
      <c r="DD277"/>
      <c r="DE277"/>
      <c r="DF277"/>
      <c r="DG277"/>
      <c r="DH277"/>
      <c r="DI277"/>
      <c r="DJ277"/>
      <c r="DK277"/>
      <c r="DL277"/>
      <c r="DM277"/>
      <c r="DN277"/>
      <c r="DO277"/>
    </row>
    <row r="278" spans="1:119" s="3" customFormat="1">
      <c r="A278" s="2"/>
      <c r="B278" s="2"/>
      <c r="C278" s="9"/>
      <c r="D278" s="9"/>
      <c r="E278" s="9"/>
      <c r="F278" s="9"/>
      <c r="G278" s="9"/>
      <c r="H278" s="9"/>
      <c r="I278" s="9"/>
      <c r="J278" s="2"/>
      <c r="K278" s="8"/>
      <c r="L278" s="8"/>
      <c r="M278" s="8"/>
      <c r="N278" s="8"/>
      <c r="O278" s="8"/>
      <c r="P278" s="8"/>
      <c r="Q278" s="8"/>
      <c r="R278" s="8"/>
      <c r="S278" s="8"/>
      <c r="T278" s="8"/>
      <c r="U278" s="8"/>
      <c r="V278" s="8"/>
      <c r="W278" s="8"/>
      <c r="X278" s="8"/>
      <c r="Y278" s="8"/>
      <c r="Z278" s="8"/>
      <c r="AA278"/>
      <c r="AB278"/>
      <c r="AC278"/>
      <c r="AD278"/>
      <c r="AE278"/>
      <c r="AF278"/>
      <c r="AG278"/>
      <c r="AH278"/>
      <c r="AI278"/>
      <c r="AJ278"/>
      <c r="AK278"/>
      <c r="AL278"/>
      <c r="AM278"/>
      <c r="AN278"/>
      <c r="AO278"/>
      <c r="AP278"/>
      <c r="AQ278"/>
      <c r="AR278"/>
      <c r="AS278"/>
      <c r="AT278"/>
      <c r="AU278"/>
      <c r="AV278"/>
      <c r="AW278"/>
      <c r="AX278"/>
      <c r="AY278"/>
      <c r="AZ278"/>
      <c r="BA278" s="8"/>
      <c r="BB278" s="8"/>
      <c r="BC278" s="8"/>
      <c r="BD278" s="8"/>
      <c r="BE278" s="8"/>
      <c r="BF278" s="53"/>
      <c r="BG278" s="56"/>
      <c r="BH278" s="6"/>
      <c r="BN278" s="5"/>
      <c r="BO278" s="5"/>
      <c r="BP278" s="5"/>
      <c r="BQ278" s="5"/>
      <c r="BR278" s="5"/>
      <c r="BS278" s="5"/>
      <c r="BT278" s="5"/>
      <c r="BU278" s="5"/>
      <c r="BV278" s="5"/>
      <c r="BW278" s="5"/>
      <c r="BX278" s="5"/>
      <c r="BY278" s="5"/>
      <c r="BZ278" s="5"/>
      <c r="CA278" s="5"/>
      <c r="CB278" s="5"/>
      <c r="DC278"/>
      <c r="DD278"/>
      <c r="DE278"/>
      <c r="DF278"/>
      <c r="DG278"/>
      <c r="DH278"/>
      <c r="DI278"/>
      <c r="DJ278"/>
      <c r="DK278"/>
      <c r="DL278"/>
      <c r="DM278"/>
      <c r="DN278"/>
      <c r="DO278"/>
    </row>
    <row r="279" spans="1:119" s="3" customFormat="1">
      <c r="A279" s="2"/>
      <c r="B279" s="2"/>
      <c r="C279" s="9"/>
      <c r="D279" s="9"/>
      <c r="E279" s="9"/>
      <c r="F279" s="9"/>
      <c r="G279" s="9"/>
      <c r="H279" s="9"/>
      <c r="I279" s="9"/>
      <c r="J279" s="2"/>
      <c r="K279" s="8"/>
      <c r="L279" s="8"/>
      <c r="M279" s="8"/>
      <c r="N279" s="8"/>
      <c r="O279" s="8"/>
      <c r="P279" s="8"/>
      <c r="Q279" s="8"/>
      <c r="R279" s="8"/>
      <c r="S279" s="8"/>
      <c r="T279" s="8"/>
      <c r="U279" s="8"/>
      <c r="V279" s="8"/>
      <c r="W279" s="8"/>
      <c r="X279" s="8"/>
      <c r="Y279" s="8"/>
      <c r="Z279" s="8"/>
      <c r="AA279"/>
      <c r="AB279"/>
      <c r="AC279"/>
      <c r="AD279"/>
      <c r="AE279"/>
      <c r="AF279"/>
      <c r="AG279"/>
      <c r="AH279"/>
      <c r="AI279"/>
      <c r="AJ279"/>
      <c r="AK279"/>
      <c r="AL279"/>
      <c r="AM279"/>
      <c r="AN279"/>
      <c r="AO279"/>
      <c r="AP279"/>
      <c r="AQ279"/>
      <c r="AR279"/>
      <c r="AS279"/>
      <c r="AT279"/>
      <c r="AU279"/>
      <c r="AV279"/>
      <c r="AW279"/>
      <c r="AX279"/>
      <c r="AY279"/>
      <c r="AZ279"/>
      <c r="BA279" s="8"/>
      <c r="BB279" s="8"/>
      <c r="BC279" s="8"/>
      <c r="BD279" s="8"/>
      <c r="BE279" s="8"/>
      <c r="BF279" s="53"/>
      <c r="BG279" s="56"/>
      <c r="BH279" s="6"/>
      <c r="BN279" s="5"/>
      <c r="BO279" s="5"/>
      <c r="BP279" s="5"/>
      <c r="BQ279" s="5"/>
      <c r="BR279" s="5"/>
      <c r="BS279" s="5"/>
      <c r="BT279" s="5"/>
      <c r="BU279" s="5"/>
      <c r="BV279" s="5"/>
      <c r="BW279" s="5"/>
      <c r="BX279" s="5"/>
      <c r="BY279" s="5"/>
      <c r="BZ279" s="5"/>
      <c r="CA279" s="5"/>
      <c r="CB279" s="5"/>
      <c r="DC279"/>
      <c r="DD279"/>
      <c r="DE279"/>
      <c r="DF279"/>
      <c r="DG279"/>
      <c r="DH279"/>
      <c r="DI279"/>
      <c r="DJ279"/>
      <c r="DK279"/>
      <c r="DL279"/>
      <c r="DM279"/>
      <c r="DN279"/>
      <c r="DO279"/>
    </row>
    <row r="280" spans="1:119" s="3" customFormat="1">
      <c r="A280" s="2"/>
      <c r="B280" s="2"/>
      <c r="C280" s="9"/>
      <c r="D280" s="9"/>
      <c r="E280" s="9"/>
      <c r="F280" s="9"/>
      <c r="G280" s="9"/>
      <c r="H280" s="9"/>
      <c r="I280" s="9"/>
      <c r="J280" s="2"/>
      <c r="K280" s="8"/>
      <c r="L280" s="8"/>
      <c r="M280" s="8"/>
      <c r="N280" s="8"/>
      <c r="O280" s="8"/>
      <c r="P280" s="8"/>
      <c r="Q280" s="8"/>
      <c r="R280" s="8"/>
      <c r="S280" s="8"/>
      <c r="T280" s="8"/>
      <c r="U280" s="8"/>
      <c r="V280" s="8"/>
      <c r="W280" s="8"/>
      <c r="X280" s="8"/>
      <c r="Y280" s="8"/>
      <c r="Z280" s="8"/>
      <c r="AA280"/>
      <c r="AB280"/>
      <c r="AC280"/>
      <c r="AD280"/>
      <c r="AE280"/>
      <c r="AF280"/>
      <c r="AG280"/>
      <c r="AH280"/>
      <c r="AI280"/>
      <c r="AJ280"/>
      <c r="AK280"/>
      <c r="AL280"/>
      <c r="AM280"/>
      <c r="AN280"/>
      <c r="AO280"/>
      <c r="AP280"/>
      <c r="AQ280"/>
      <c r="AR280"/>
      <c r="AS280"/>
      <c r="AT280"/>
      <c r="AU280"/>
      <c r="AV280"/>
      <c r="AW280"/>
      <c r="AX280"/>
      <c r="AY280"/>
      <c r="AZ280"/>
      <c r="BA280" s="8"/>
      <c r="BB280" s="8"/>
      <c r="BC280" s="8"/>
      <c r="BD280" s="8"/>
      <c r="BE280" s="8"/>
      <c r="BF280" s="53"/>
      <c r="BG280" s="56"/>
      <c r="BH280" s="6"/>
      <c r="BN280" s="5"/>
      <c r="BO280" s="5"/>
      <c r="BP280" s="5"/>
      <c r="BQ280" s="5"/>
      <c r="BR280" s="5"/>
      <c r="BS280" s="5"/>
      <c r="BT280" s="5"/>
      <c r="BU280" s="5"/>
      <c r="BV280" s="5"/>
      <c r="BW280" s="5"/>
      <c r="BX280" s="5"/>
      <c r="BY280" s="5"/>
      <c r="BZ280" s="5"/>
      <c r="CA280" s="5"/>
      <c r="CB280" s="5"/>
      <c r="DC280"/>
      <c r="DD280"/>
      <c r="DE280"/>
      <c r="DF280"/>
      <c r="DG280"/>
      <c r="DH280"/>
      <c r="DI280"/>
      <c r="DJ280"/>
      <c r="DK280"/>
      <c r="DL280"/>
      <c r="DM280"/>
      <c r="DN280"/>
      <c r="DO280"/>
    </row>
    <row r="281" spans="1:119" s="3" customFormat="1">
      <c r="A281" s="2"/>
      <c r="B281" s="2"/>
      <c r="C281" s="9"/>
      <c r="D281" s="9"/>
      <c r="E281" s="9"/>
      <c r="F281" s="9"/>
      <c r="G281" s="9"/>
      <c r="H281" s="9"/>
      <c r="I281" s="9"/>
      <c r="J281" s="2"/>
      <c r="K281" s="8"/>
      <c r="L281" s="8"/>
      <c r="M281" s="8"/>
      <c r="N281" s="8"/>
      <c r="O281" s="8"/>
      <c r="P281" s="8"/>
      <c r="Q281" s="8"/>
      <c r="R281" s="8"/>
      <c r="S281" s="8"/>
      <c r="T281" s="8"/>
      <c r="U281" s="8"/>
      <c r="V281" s="8"/>
      <c r="W281" s="8"/>
      <c r="X281" s="8"/>
      <c r="Y281" s="8"/>
      <c r="Z281" s="8"/>
      <c r="AA281"/>
      <c r="AB281"/>
      <c r="AC281"/>
      <c r="AD281"/>
      <c r="AE281"/>
      <c r="AF281"/>
      <c r="AG281"/>
      <c r="AH281"/>
      <c r="AI281"/>
      <c r="AJ281"/>
      <c r="AK281"/>
      <c r="AL281"/>
      <c r="AM281"/>
      <c r="AN281"/>
      <c r="AO281"/>
      <c r="AP281"/>
      <c r="AQ281"/>
      <c r="AR281"/>
      <c r="AS281"/>
      <c r="AT281"/>
      <c r="AU281"/>
      <c r="AV281"/>
      <c r="AW281"/>
      <c r="AX281"/>
      <c r="AY281"/>
      <c r="AZ281"/>
      <c r="BA281" s="8"/>
      <c r="BB281" s="8"/>
      <c r="BC281" s="8"/>
      <c r="BD281" s="8"/>
      <c r="BE281" s="8"/>
      <c r="BF281" s="53"/>
      <c r="BG281" s="56"/>
      <c r="BH281" s="6"/>
      <c r="BN281" s="5"/>
      <c r="BO281" s="5"/>
      <c r="BP281" s="5"/>
      <c r="BQ281" s="5"/>
      <c r="BR281" s="5"/>
      <c r="BS281" s="5"/>
      <c r="BT281" s="5"/>
      <c r="BU281" s="5"/>
      <c r="BV281" s="5"/>
      <c r="BW281" s="5"/>
      <c r="BX281" s="5"/>
      <c r="BY281" s="5"/>
      <c r="BZ281" s="5"/>
      <c r="CA281" s="5"/>
      <c r="CB281" s="5"/>
      <c r="DC281"/>
      <c r="DD281"/>
      <c r="DE281"/>
      <c r="DF281"/>
      <c r="DG281"/>
      <c r="DH281"/>
      <c r="DI281"/>
      <c r="DJ281"/>
      <c r="DK281"/>
      <c r="DL281"/>
      <c r="DM281"/>
      <c r="DN281"/>
      <c r="DO281"/>
    </row>
    <row r="282" spans="1:119" s="3" customFormat="1">
      <c r="A282" s="2"/>
      <c r="B282" s="2"/>
      <c r="C282" s="9"/>
      <c r="D282" s="9"/>
      <c r="E282" s="9"/>
      <c r="F282" s="9"/>
      <c r="G282" s="9"/>
      <c r="H282" s="9"/>
      <c r="I282" s="9"/>
      <c r="J282" s="2"/>
      <c r="K282" s="8"/>
      <c r="L282" s="8"/>
      <c r="M282" s="8"/>
      <c r="N282" s="8"/>
      <c r="O282" s="8"/>
      <c r="P282" s="8"/>
      <c r="Q282" s="8"/>
      <c r="R282" s="8"/>
      <c r="S282" s="8"/>
      <c r="T282" s="8"/>
      <c r="U282" s="8"/>
      <c r="V282" s="8"/>
      <c r="W282" s="8"/>
      <c r="X282" s="8"/>
      <c r="Y282" s="8"/>
      <c r="Z282" s="8"/>
      <c r="AA282"/>
      <c r="AB282"/>
      <c r="AC282"/>
      <c r="AD282"/>
      <c r="AE282"/>
      <c r="AF282"/>
      <c r="AG282"/>
      <c r="AH282"/>
      <c r="AI282"/>
      <c r="AJ282"/>
      <c r="AK282"/>
      <c r="AL282"/>
      <c r="AM282"/>
      <c r="AN282"/>
      <c r="AO282"/>
      <c r="AP282"/>
      <c r="AQ282"/>
      <c r="AR282"/>
      <c r="AS282"/>
      <c r="AT282"/>
      <c r="AU282"/>
      <c r="AV282"/>
      <c r="AW282"/>
      <c r="AX282"/>
      <c r="AY282"/>
      <c r="AZ282"/>
      <c r="BA282" s="8"/>
      <c r="BB282" s="8"/>
      <c r="BC282" s="8"/>
      <c r="BD282" s="8"/>
      <c r="BE282" s="8"/>
      <c r="BF282" s="53"/>
      <c r="BG282" s="56"/>
      <c r="BH282" s="6"/>
      <c r="BN282" s="5"/>
      <c r="BO282" s="5"/>
      <c r="BP282" s="5"/>
      <c r="BQ282" s="5"/>
      <c r="BR282" s="5"/>
      <c r="BS282" s="5"/>
      <c r="BT282" s="5"/>
      <c r="BU282" s="5"/>
      <c r="BV282" s="5"/>
      <c r="BW282" s="5"/>
      <c r="BX282" s="5"/>
      <c r="BY282" s="5"/>
      <c r="BZ282" s="5"/>
      <c r="CA282" s="5"/>
      <c r="CB282" s="5"/>
      <c r="DC282"/>
      <c r="DD282"/>
      <c r="DE282"/>
      <c r="DF282"/>
      <c r="DG282"/>
      <c r="DH282"/>
      <c r="DI282"/>
      <c r="DJ282"/>
      <c r="DK282"/>
      <c r="DL282"/>
      <c r="DM282"/>
      <c r="DN282"/>
      <c r="DO282"/>
    </row>
    <row r="283" spans="1:119" s="3" customFormat="1">
      <c r="A283" s="2"/>
      <c r="B283" s="2"/>
      <c r="C283" s="9"/>
      <c r="D283" s="9"/>
      <c r="E283" s="9"/>
      <c r="F283" s="9"/>
      <c r="G283" s="9"/>
      <c r="H283" s="9"/>
      <c r="I283" s="9"/>
      <c r="J283" s="2"/>
      <c r="K283" s="8"/>
      <c r="L283" s="8"/>
      <c r="M283" s="8"/>
      <c r="N283" s="8"/>
      <c r="O283" s="8"/>
      <c r="P283" s="8"/>
      <c r="Q283" s="8"/>
      <c r="R283" s="8"/>
      <c r="S283" s="8"/>
      <c r="T283" s="8"/>
      <c r="U283" s="8"/>
      <c r="V283" s="8"/>
      <c r="W283" s="8"/>
      <c r="X283" s="8"/>
      <c r="Y283" s="8"/>
      <c r="Z283" s="8"/>
      <c r="AA283"/>
      <c r="AB283"/>
      <c r="AC283"/>
      <c r="AD283"/>
      <c r="AE283"/>
      <c r="AF283"/>
      <c r="AG283"/>
      <c r="AH283"/>
      <c r="AI283"/>
      <c r="AJ283"/>
      <c r="AK283"/>
      <c r="AL283"/>
      <c r="AM283"/>
      <c r="AN283"/>
      <c r="AO283"/>
      <c r="AP283"/>
      <c r="AQ283"/>
      <c r="AR283"/>
      <c r="AS283"/>
      <c r="AT283"/>
      <c r="AU283"/>
      <c r="AV283"/>
      <c r="AW283"/>
      <c r="AX283"/>
      <c r="AY283"/>
      <c r="AZ283"/>
      <c r="BA283" s="8"/>
      <c r="BB283" s="8"/>
      <c r="BC283" s="8"/>
      <c r="BD283" s="8"/>
      <c r="BE283" s="8"/>
      <c r="BF283" s="53"/>
      <c r="BG283" s="56"/>
      <c r="BH283" s="6"/>
      <c r="BN283" s="5"/>
      <c r="BO283" s="5"/>
      <c r="BP283" s="5"/>
      <c r="BQ283" s="5"/>
      <c r="BR283" s="5"/>
      <c r="BS283" s="5"/>
      <c r="BT283" s="5"/>
      <c r="BU283" s="5"/>
      <c r="BV283" s="5"/>
      <c r="BW283" s="5"/>
      <c r="BX283" s="5"/>
      <c r="BY283" s="5"/>
      <c r="BZ283" s="5"/>
      <c r="CA283" s="5"/>
      <c r="CB283" s="5"/>
      <c r="DC283"/>
      <c r="DD283"/>
      <c r="DE283"/>
      <c r="DF283"/>
      <c r="DG283"/>
      <c r="DH283"/>
      <c r="DI283"/>
      <c r="DJ283"/>
      <c r="DK283"/>
      <c r="DL283"/>
      <c r="DM283"/>
      <c r="DN283"/>
      <c r="DO283"/>
    </row>
    <row r="284" spans="1:119" s="3" customFormat="1">
      <c r="A284" s="2"/>
      <c r="B284" s="2"/>
      <c r="C284" s="9"/>
      <c r="D284" s="9"/>
      <c r="E284" s="9"/>
      <c r="F284" s="9"/>
      <c r="G284" s="9"/>
      <c r="H284" s="9"/>
      <c r="I284" s="9"/>
      <c r="J284" s="2"/>
      <c r="K284" s="8"/>
      <c r="L284" s="8"/>
      <c r="M284" s="8"/>
      <c r="N284" s="8"/>
      <c r="O284" s="8"/>
      <c r="P284" s="8"/>
      <c r="Q284" s="8"/>
      <c r="R284" s="8"/>
      <c r="S284" s="8"/>
      <c r="T284" s="8"/>
      <c r="U284" s="8"/>
      <c r="V284" s="8"/>
      <c r="W284" s="8"/>
      <c r="X284" s="8"/>
      <c r="Y284" s="8"/>
      <c r="Z284" s="8"/>
      <c r="AA284"/>
      <c r="AB284"/>
      <c r="AC284"/>
      <c r="AD284"/>
      <c r="AE284"/>
      <c r="AF284"/>
      <c r="AG284"/>
      <c r="AH284"/>
      <c r="AI284"/>
      <c r="AJ284"/>
      <c r="AK284"/>
      <c r="AL284"/>
      <c r="AM284"/>
      <c r="AN284"/>
      <c r="AO284"/>
      <c r="AP284"/>
      <c r="AQ284"/>
      <c r="AR284"/>
      <c r="AS284"/>
      <c r="AT284"/>
      <c r="AU284"/>
      <c r="AV284"/>
      <c r="AW284"/>
      <c r="AX284"/>
      <c r="AY284"/>
      <c r="AZ284"/>
      <c r="BA284" s="8"/>
      <c r="BB284" s="8"/>
      <c r="BC284" s="8"/>
      <c r="BD284" s="8"/>
      <c r="BE284" s="8"/>
      <c r="BF284" s="53"/>
      <c r="BG284" s="56"/>
      <c r="BH284" s="6"/>
      <c r="BN284" s="5"/>
      <c r="BO284" s="5"/>
      <c r="BP284" s="5"/>
      <c r="BQ284" s="5"/>
      <c r="BR284" s="5"/>
      <c r="BS284" s="5"/>
      <c r="BT284" s="5"/>
      <c r="BU284" s="5"/>
      <c r="BV284" s="5"/>
      <c r="BW284" s="5"/>
      <c r="BX284" s="5"/>
      <c r="BY284" s="5"/>
      <c r="BZ284" s="5"/>
      <c r="CA284" s="5"/>
      <c r="CB284" s="5"/>
      <c r="DC284"/>
      <c r="DD284"/>
      <c r="DE284"/>
      <c r="DF284"/>
      <c r="DG284"/>
      <c r="DH284"/>
      <c r="DI284"/>
      <c r="DJ284"/>
      <c r="DK284"/>
      <c r="DL284"/>
      <c r="DM284"/>
      <c r="DN284"/>
      <c r="DO284"/>
    </row>
    <row r="285" spans="1:119" s="3" customFormat="1">
      <c r="A285" s="2"/>
      <c r="B285" s="2"/>
      <c r="C285" s="9"/>
      <c r="D285" s="9"/>
      <c r="E285" s="9"/>
      <c r="F285" s="9"/>
      <c r="G285" s="9"/>
      <c r="H285" s="9"/>
      <c r="I285" s="9"/>
      <c r="J285" s="2"/>
      <c r="K285" s="8"/>
      <c r="L285" s="8"/>
      <c r="M285" s="8"/>
      <c r="N285" s="8"/>
      <c r="O285" s="8"/>
      <c r="P285" s="8"/>
      <c r="Q285" s="8"/>
      <c r="R285" s="8"/>
      <c r="S285" s="8"/>
      <c r="T285" s="8"/>
      <c r="U285" s="8"/>
      <c r="V285" s="8"/>
      <c r="W285" s="8"/>
      <c r="X285" s="8"/>
      <c r="Y285" s="8"/>
      <c r="Z285" s="8"/>
      <c r="AA285"/>
      <c r="AB285"/>
      <c r="AC285"/>
      <c r="AD285"/>
      <c r="AE285"/>
      <c r="AF285"/>
      <c r="AG285"/>
      <c r="AH285"/>
      <c r="AI285"/>
      <c r="AJ285"/>
      <c r="AK285"/>
      <c r="AL285"/>
      <c r="AM285"/>
      <c r="AN285"/>
      <c r="AO285"/>
      <c r="AP285"/>
      <c r="AQ285"/>
      <c r="AR285"/>
      <c r="AS285"/>
      <c r="AT285"/>
      <c r="AU285"/>
      <c r="AV285"/>
      <c r="AW285"/>
      <c r="AX285"/>
      <c r="AY285"/>
      <c r="AZ285"/>
      <c r="BA285" s="8"/>
      <c r="BB285" s="8"/>
      <c r="BC285" s="8"/>
      <c r="BD285" s="8"/>
      <c r="BE285" s="8"/>
      <c r="BF285" s="53"/>
      <c r="BG285" s="56"/>
      <c r="BH285" s="6"/>
      <c r="BN285" s="5"/>
      <c r="BO285" s="5"/>
      <c r="BP285" s="5"/>
      <c r="BQ285" s="5"/>
      <c r="BR285" s="5"/>
      <c r="BS285" s="5"/>
      <c r="BT285" s="5"/>
      <c r="BU285" s="5"/>
      <c r="BV285" s="5"/>
      <c r="BW285" s="5"/>
      <c r="BX285" s="5"/>
      <c r="BY285" s="5"/>
      <c r="BZ285" s="5"/>
      <c r="CA285" s="5"/>
      <c r="CB285" s="5"/>
      <c r="DC285"/>
      <c r="DD285"/>
      <c r="DE285"/>
      <c r="DF285"/>
      <c r="DG285"/>
      <c r="DH285"/>
      <c r="DI285"/>
      <c r="DJ285"/>
      <c r="DK285"/>
      <c r="DL285"/>
      <c r="DM285"/>
      <c r="DN285"/>
      <c r="DO285"/>
    </row>
    <row r="286" spans="1:119" s="3" customFormat="1">
      <c r="A286" s="2"/>
      <c r="B286" s="2"/>
      <c r="C286" s="9"/>
      <c r="D286" s="9"/>
      <c r="E286" s="9"/>
      <c r="F286" s="9"/>
      <c r="G286" s="9"/>
      <c r="H286" s="9"/>
      <c r="I286" s="9"/>
      <c r="J286" s="2"/>
      <c r="K286" s="8"/>
      <c r="L286" s="8"/>
      <c r="M286" s="8"/>
      <c r="N286" s="8"/>
      <c r="O286" s="8"/>
      <c r="P286" s="8"/>
      <c r="Q286" s="8"/>
      <c r="R286" s="8"/>
      <c r="S286" s="8"/>
      <c r="T286" s="8"/>
      <c r="U286" s="8"/>
      <c r="V286" s="8"/>
      <c r="W286" s="8"/>
      <c r="X286" s="8"/>
      <c r="Y286" s="8"/>
      <c r="Z286" s="8"/>
      <c r="AA286"/>
      <c r="AB286"/>
      <c r="AC286"/>
      <c r="AD286"/>
      <c r="AE286"/>
      <c r="AF286"/>
      <c r="AG286"/>
      <c r="AH286"/>
      <c r="AI286"/>
      <c r="AJ286"/>
      <c r="AK286"/>
      <c r="AL286"/>
      <c r="AM286"/>
      <c r="AN286"/>
      <c r="AO286"/>
      <c r="AP286"/>
      <c r="AQ286"/>
      <c r="AR286"/>
      <c r="AS286"/>
      <c r="AT286"/>
      <c r="AU286"/>
      <c r="AV286"/>
      <c r="AW286"/>
      <c r="AX286"/>
      <c r="AY286"/>
      <c r="AZ286"/>
      <c r="BA286" s="8"/>
      <c r="BB286" s="8"/>
      <c r="BC286" s="8"/>
      <c r="BD286" s="8"/>
      <c r="BE286" s="8"/>
      <c r="BF286" s="53"/>
      <c r="BG286" s="56"/>
      <c r="BH286" s="6"/>
      <c r="BN286" s="5"/>
      <c r="BO286" s="5"/>
      <c r="BP286" s="5"/>
      <c r="BQ286" s="5"/>
      <c r="BR286" s="5"/>
      <c r="BS286" s="5"/>
      <c r="BT286" s="5"/>
      <c r="BU286" s="5"/>
      <c r="BV286" s="5"/>
      <c r="BW286" s="5"/>
      <c r="BX286" s="5"/>
      <c r="BY286" s="5"/>
      <c r="BZ286" s="5"/>
      <c r="CA286" s="5"/>
      <c r="CB286" s="5"/>
      <c r="DC286"/>
      <c r="DD286"/>
      <c r="DE286"/>
      <c r="DF286"/>
      <c r="DG286"/>
      <c r="DH286"/>
      <c r="DI286"/>
      <c r="DJ286"/>
      <c r="DK286"/>
      <c r="DL286"/>
      <c r="DM286"/>
      <c r="DN286"/>
      <c r="DO286"/>
    </row>
    <row r="287" spans="1:119" s="3" customFormat="1">
      <c r="A287" s="2"/>
      <c r="B287" s="2"/>
      <c r="C287" s="9"/>
      <c r="D287" s="9"/>
      <c r="E287" s="9"/>
      <c r="F287" s="9"/>
      <c r="G287" s="9"/>
      <c r="H287" s="9"/>
      <c r="I287" s="9"/>
      <c r="J287" s="2"/>
      <c r="K287" s="8"/>
      <c r="L287" s="8"/>
      <c r="M287" s="8"/>
      <c r="N287" s="8"/>
      <c r="O287" s="8"/>
      <c r="P287" s="8"/>
      <c r="Q287" s="8"/>
      <c r="R287" s="8"/>
      <c r="S287" s="8"/>
      <c r="T287" s="8"/>
      <c r="U287" s="8"/>
      <c r="V287" s="8"/>
      <c r="W287" s="8"/>
      <c r="X287" s="8"/>
      <c r="Y287" s="8"/>
      <c r="Z287" s="8"/>
      <c r="AA287"/>
      <c r="AB287"/>
      <c r="AC287"/>
      <c r="AD287"/>
      <c r="AE287"/>
      <c r="AF287"/>
      <c r="AG287"/>
      <c r="AH287"/>
      <c r="AI287"/>
      <c r="AJ287"/>
      <c r="AK287"/>
      <c r="AL287"/>
      <c r="AM287"/>
      <c r="AN287"/>
      <c r="AO287"/>
      <c r="AP287"/>
      <c r="AQ287"/>
      <c r="AR287"/>
      <c r="AS287"/>
      <c r="AT287"/>
      <c r="AU287"/>
      <c r="AV287"/>
      <c r="AW287"/>
      <c r="AX287"/>
      <c r="AY287"/>
      <c r="AZ287"/>
      <c r="BA287" s="8"/>
      <c r="BB287" s="8"/>
      <c r="BC287" s="8"/>
      <c r="BD287" s="8"/>
      <c r="BE287" s="8"/>
      <c r="BF287" s="53"/>
      <c r="BG287" s="56"/>
      <c r="BH287" s="6"/>
      <c r="BN287" s="5"/>
      <c r="BO287" s="5"/>
      <c r="BP287" s="5"/>
      <c r="BQ287" s="5"/>
      <c r="BR287" s="5"/>
      <c r="BS287" s="5"/>
      <c r="BT287" s="5"/>
      <c r="BU287" s="5"/>
      <c r="BV287" s="5"/>
      <c r="BW287" s="5"/>
      <c r="BX287" s="5"/>
      <c r="BY287" s="5"/>
      <c r="BZ287" s="5"/>
      <c r="CA287" s="5"/>
      <c r="CB287" s="5"/>
      <c r="DC287"/>
      <c r="DD287"/>
      <c r="DE287"/>
      <c r="DF287"/>
      <c r="DG287"/>
      <c r="DH287"/>
      <c r="DI287"/>
      <c r="DJ287"/>
      <c r="DK287"/>
      <c r="DL287"/>
      <c r="DM287"/>
      <c r="DN287"/>
      <c r="DO287"/>
    </row>
    <row r="288" spans="1:119" s="3" customFormat="1">
      <c r="A288" s="2"/>
      <c r="B288" s="2"/>
      <c r="C288" s="9"/>
      <c r="D288" s="9"/>
      <c r="E288" s="9"/>
      <c r="F288" s="9"/>
      <c r="G288" s="9"/>
      <c r="H288" s="9"/>
      <c r="I288" s="9"/>
      <c r="J288" s="2"/>
      <c r="K288" s="8"/>
      <c r="L288" s="8"/>
      <c r="M288" s="8"/>
      <c r="N288" s="8"/>
      <c r="O288" s="8"/>
      <c r="P288" s="8"/>
      <c r="Q288" s="8"/>
      <c r="R288" s="8"/>
      <c r="S288" s="8"/>
      <c r="T288" s="8"/>
      <c r="U288" s="8"/>
      <c r="V288" s="8"/>
      <c r="W288" s="8"/>
      <c r="X288" s="8"/>
      <c r="Y288" s="8"/>
      <c r="Z288" s="8"/>
      <c r="AA288"/>
      <c r="AB288"/>
      <c r="AC288"/>
      <c r="AD288"/>
      <c r="AE288"/>
      <c r="AF288"/>
      <c r="AG288"/>
      <c r="AH288"/>
      <c r="AI288"/>
      <c r="AJ288"/>
      <c r="AK288"/>
      <c r="AL288"/>
      <c r="AM288"/>
      <c r="AN288"/>
      <c r="AO288"/>
      <c r="AP288"/>
      <c r="AQ288"/>
      <c r="AR288"/>
      <c r="AS288"/>
      <c r="AT288"/>
      <c r="AU288"/>
      <c r="AV288"/>
      <c r="AW288"/>
      <c r="AX288"/>
      <c r="AY288"/>
      <c r="AZ288"/>
      <c r="BA288" s="8"/>
      <c r="BB288" s="8"/>
      <c r="BC288" s="8"/>
      <c r="BD288" s="8"/>
      <c r="BE288" s="8"/>
      <c r="BF288" s="53"/>
      <c r="BG288" s="56"/>
      <c r="BH288" s="6"/>
      <c r="BN288" s="5"/>
      <c r="BO288" s="5"/>
      <c r="BP288" s="5"/>
      <c r="BQ288" s="5"/>
      <c r="BR288" s="5"/>
      <c r="BS288" s="5"/>
      <c r="BT288" s="5"/>
      <c r="BU288" s="5"/>
      <c r="BV288" s="5"/>
      <c r="BW288" s="5"/>
      <c r="BX288" s="5"/>
      <c r="BY288" s="5"/>
      <c r="BZ288" s="5"/>
      <c r="CA288" s="5"/>
      <c r="CB288" s="5"/>
      <c r="DC288"/>
      <c r="DD288"/>
      <c r="DE288"/>
      <c r="DF288"/>
      <c r="DG288"/>
      <c r="DH288"/>
      <c r="DI288"/>
      <c r="DJ288"/>
      <c r="DK288"/>
      <c r="DL288"/>
      <c r="DM288"/>
      <c r="DN288"/>
      <c r="DO288"/>
    </row>
    <row r="289" spans="1:119" s="3" customFormat="1">
      <c r="A289" s="2"/>
      <c r="B289" s="2"/>
      <c r="C289" s="9"/>
      <c r="D289" s="9"/>
      <c r="E289" s="9"/>
      <c r="F289" s="9"/>
      <c r="G289" s="9"/>
      <c r="H289" s="9"/>
      <c r="I289" s="9"/>
      <c r="J289" s="2"/>
      <c r="K289" s="8"/>
      <c r="L289" s="8"/>
      <c r="M289" s="8"/>
      <c r="N289" s="8"/>
      <c r="O289" s="8"/>
      <c r="P289" s="8"/>
      <c r="Q289" s="8"/>
      <c r="R289" s="8"/>
      <c r="S289" s="8"/>
      <c r="T289" s="8"/>
      <c r="U289" s="8"/>
      <c r="V289" s="8"/>
      <c r="W289" s="8"/>
      <c r="X289" s="8"/>
      <c r="Y289" s="8"/>
      <c r="Z289" s="8"/>
      <c r="AA289"/>
      <c r="AB289"/>
      <c r="AC289"/>
      <c r="AD289"/>
      <c r="AE289"/>
      <c r="AF289"/>
      <c r="AG289"/>
      <c r="AH289"/>
      <c r="AI289"/>
      <c r="AJ289"/>
      <c r="AK289"/>
      <c r="AL289"/>
      <c r="AM289"/>
      <c r="AN289"/>
      <c r="AO289"/>
      <c r="AP289"/>
      <c r="AQ289"/>
      <c r="AR289"/>
      <c r="AS289"/>
      <c r="AT289"/>
      <c r="AU289"/>
      <c r="AV289"/>
      <c r="AW289"/>
      <c r="AX289"/>
      <c r="AY289"/>
      <c r="AZ289"/>
      <c r="BA289" s="8"/>
      <c r="BB289" s="8"/>
      <c r="BC289" s="8"/>
      <c r="BD289" s="8"/>
      <c r="BE289" s="8"/>
      <c r="BF289" s="53"/>
      <c r="BG289" s="56"/>
      <c r="BH289" s="6"/>
      <c r="BN289" s="5"/>
      <c r="BO289" s="5"/>
      <c r="BP289" s="5"/>
      <c r="BQ289" s="5"/>
      <c r="BR289" s="5"/>
      <c r="BS289" s="5"/>
      <c r="BT289" s="5"/>
      <c r="BU289" s="5"/>
      <c r="BV289" s="5"/>
      <c r="BW289" s="5"/>
      <c r="BX289" s="5"/>
      <c r="BY289" s="5"/>
      <c r="BZ289" s="5"/>
      <c r="CA289" s="5"/>
      <c r="CB289" s="5"/>
      <c r="DC289"/>
      <c r="DD289"/>
      <c r="DE289"/>
      <c r="DF289"/>
      <c r="DG289"/>
      <c r="DH289"/>
      <c r="DI289"/>
      <c r="DJ289"/>
      <c r="DK289"/>
      <c r="DL289"/>
      <c r="DM289"/>
      <c r="DN289"/>
      <c r="DO289"/>
    </row>
    <row r="290" spans="1:119" s="3" customFormat="1">
      <c r="A290" s="2"/>
      <c r="B290" s="2"/>
      <c r="C290" s="9"/>
      <c r="D290" s="9"/>
      <c r="E290" s="9"/>
      <c r="F290" s="9"/>
      <c r="G290" s="9"/>
      <c r="H290" s="9"/>
      <c r="I290" s="9"/>
      <c r="J290" s="2"/>
      <c r="K290" s="8"/>
      <c r="L290" s="8"/>
      <c r="M290" s="8"/>
      <c r="N290" s="8"/>
      <c r="O290" s="8"/>
      <c r="P290" s="8"/>
      <c r="Q290" s="8"/>
      <c r="R290" s="8"/>
      <c r="S290" s="8"/>
      <c r="T290" s="8"/>
      <c r="U290" s="8"/>
      <c r="V290" s="8"/>
      <c r="W290" s="8"/>
      <c r="X290" s="8"/>
      <c r="Y290" s="8"/>
      <c r="Z290" s="8"/>
      <c r="AA290"/>
      <c r="AB290"/>
      <c r="AC290"/>
      <c r="AD290"/>
      <c r="AE290"/>
      <c r="AF290"/>
      <c r="AG290"/>
      <c r="AH290"/>
      <c r="AI290"/>
      <c r="AJ290"/>
      <c r="AK290"/>
      <c r="AL290"/>
      <c r="AM290"/>
      <c r="AN290"/>
      <c r="AO290"/>
      <c r="AP290"/>
      <c r="AQ290"/>
      <c r="AR290"/>
      <c r="AS290"/>
      <c r="AT290"/>
      <c r="AU290"/>
      <c r="AV290"/>
      <c r="AW290"/>
      <c r="AX290"/>
      <c r="AY290"/>
      <c r="AZ290"/>
      <c r="BA290" s="8"/>
      <c r="BB290" s="8"/>
      <c r="BC290" s="8"/>
      <c r="BD290" s="8"/>
      <c r="BE290" s="8"/>
      <c r="BF290" s="53"/>
      <c r="BG290" s="56"/>
      <c r="BH290" s="6"/>
      <c r="BN290" s="5"/>
      <c r="BO290" s="5"/>
      <c r="BP290" s="5"/>
      <c r="BQ290" s="5"/>
      <c r="BR290" s="5"/>
      <c r="BS290" s="5"/>
      <c r="BT290" s="5"/>
      <c r="BU290" s="5"/>
      <c r="BV290" s="5"/>
      <c r="BW290" s="5"/>
      <c r="BX290" s="5"/>
      <c r="BY290" s="5"/>
      <c r="BZ290" s="5"/>
      <c r="CA290" s="5"/>
      <c r="CB290" s="5"/>
      <c r="DC290"/>
      <c r="DD290"/>
      <c r="DE290"/>
      <c r="DF290"/>
      <c r="DG290"/>
      <c r="DH290"/>
      <c r="DI290"/>
      <c r="DJ290"/>
      <c r="DK290"/>
      <c r="DL290"/>
      <c r="DM290"/>
      <c r="DN290"/>
      <c r="DO290"/>
    </row>
    <row r="291" spans="1:119" s="3" customFormat="1">
      <c r="A291" s="2"/>
      <c r="B291" s="2"/>
      <c r="C291" s="9"/>
      <c r="D291" s="9"/>
      <c r="E291" s="9"/>
      <c r="F291" s="9"/>
      <c r="G291" s="9"/>
      <c r="H291" s="9"/>
      <c r="I291" s="9"/>
      <c r="J291" s="2"/>
      <c r="K291" s="8"/>
      <c r="L291" s="8"/>
      <c r="M291" s="8"/>
      <c r="N291" s="8"/>
      <c r="O291" s="8"/>
      <c r="P291" s="8"/>
      <c r="Q291" s="8"/>
      <c r="R291" s="8"/>
      <c r="S291" s="8"/>
      <c r="T291" s="8"/>
      <c r="U291" s="8"/>
      <c r="V291" s="8"/>
      <c r="W291" s="8"/>
      <c r="X291" s="8"/>
      <c r="Y291" s="8"/>
      <c r="Z291" s="8"/>
      <c r="AA291"/>
      <c r="AB291"/>
      <c r="AC291"/>
      <c r="AD291"/>
      <c r="AE291"/>
      <c r="AF291"/>
      <c r="AG291"/>
      <c r="AH291"/>
      <c r="AI291"/>
      <c r="AJ291"/>
      <c r="AK291"/>
      <c r="AL291"/>
      <c r="AM291"/>
      <c r="AN291"/>
      <c r="AO291"/>
      <c r="AP291"/>
      <c r="AQ291"/>
      <c r="AR291"/>
      <c r="AS291"/>
      <c r="AT291"/>
      <c r="AU291"/>
      <c r="AV291"/>
      <c r="AW291"/>
      <c r="AX291"/>
      <c r="AY291"/>
      <c r="AZ291"/>
      <c r="BA291" s="8"/>
      <c r="BB291" s="8"/>
      <c r="BC291" s="8"/>
      <c r="BD291" s="8"/>
      <c r="BE291" s="8"/>
      <c r="BF291" s="53"/>
      <c r="BG291" s="56"/>
      <c r="BH291" s="6"/>
      <c r="BN291" s="5"/>
      <c r="BO291" s="5"/>
      <c r="BP291" s="5"/>
      <c r="BQ291" s="5"/>
      <c r="BR291" s="5"/>
      <c r="BS291" s="5"/>
      <c r="BT291" s="5"/>
      <c r="BU291" s="5"/>
      <c r="BV291" s="5"/>
      <c r="BW291" s="5"/>
      <c r="BX291" s="5"/>
      <c r="BY291" s="5"/>
      <c r="BZ291" s="5"/>
      <c r="CA291" s="5"/>
      <c r="CB291" s="5"/>
      <c r="DC291"/>
      <c r="DD291"/>
      <c r="DE291"/>
      <c r="DF291"/>
      <c r="DG291"/>
      <c r="DH291"/>
      <c r="DI291"/>
      <c r="DJ291"/>
      <c r="DK291"/>
      <c r="DL291"/>
      <c r="DM291"/>
      <c r="DN291"/>
      <c r="DO291"/>
    </row>
    <row r="292" spans="1:119" s="3" customFormat="1">
      <c r="A292" s="2"/>
      <c r="B292" s="2"/>
      <c r="C292" s="9"/>
      <c r="D292" s="9"/>
      <c r="E292" s="9"/>
      <c r="F292" s="9"/>
      <c r="G292" s="9"/>
      <c r="H292" s="9"/>
      <c r="I292" s="9"/>
      <c r="J292" s="2"/>
      <c r="K292" s="8"/>
      <c r="L292" s="8"/>
      <c r="M292" s="8"/>
      <c r="N292" s="8"/>
      <c r="O292" s="8"/>
      <c r="P292" s="8"/>
      <c r="Q292" s="8"/>
      <c r="R292" s="8"/>
      <c r="S292" s="8"/>
      <c r="T292" s="8"/>
      <c r="U292" s="8"/>
      <c r="V292" s="8"/>
      <c r="W292" s="8"/>
      <c r="X292" s="8"/>
      <c r="Y292" s="8"/>
      <c r="Z292" s="8"/>
      <c r="AA292"/>
      <c r="AB292"/>
      <c r="AC292"/>
      <c r="AD292"/>
      <c r="AE292"/>
      <c r="AF292"/>
      <c r="AG292"/>
      <c r="AH292"/>
      <c r="AI292"/>
      <c r="AJ292"/>
      <c r="AK292"/>
      <c r="AL292"/>
      <c r="AM292"/>
      <c r="AN292"/>
      <c r="AO292"/>
      <c r="AP292"/>
      <c r="AQ292"/>
      <c r="AR292"/>
      <c r="AS292"/>
      <c r="AT292"/>
      <c r="AU292"/>
      <c r="AV292"/>
      <c r="AW292"/>
      <c r="AX292"/>
      <c r="AY292"/>
      <c r="AZ292"/>
      <c r="BA292" s="8"/>
      <c r="BB292" s="8"/>
      <c r="BC292" s="8"/>
      <c r="BD292" s="8"/>
      <c r="BE292" s="8"/>
      <c r="BF292" s="53"/>
      <c r="BG292" s="56"/>
      <c r="BH292" s="6"/>
      <c r="BN292" s="5"/>
      <c r="BO292" s="5"/>
      <c r="BP292" s="5"/>
      <c r="BQ292" s="5"/>
      <c r="BR292" s="5"/>
      <c r="BS292" s="5"/>
      <c r="BT292" s="5"/>
      <c r="BU292" s="5"/>
      <c r="BV292" s="5"/>
      <c r="BW292" s="5"/>
      <c r="BX292" s="5"/>
      <c r="BY292" s="5"/>
      <c r="BZ292" s="5"/>
      <c r="CA292" s="5"/>
      <c r="CB292" s="5"/>
      <c r="DC292"/>
      <c r="DD292"/>
      <c r="DE292"/>
      <c r="DF292"/>
      <c r="DG292"/>
      <c r="DH292"/>
      <c r="DI292"/>
      <c r="DJ292"/>
      <c r="DK292"/>
      <c r="DL292"/>
      <c r="DM292"/>
      <c r="DN292"/>
      <c r="DO292"/>
    </row>
    <row r="293" spans="1:119" s="3" customFormat="1">
      <c r="A293" s="2"/>
      <c r="B293" s="2"/>
      <c r="C293" s="9"/>
      <c r="D293" s="9"/>
      <c r="E293" s="9"/>
      <c r="F293" s="9"/>
      <c r="G293" s="9"/>
      <c r="H293" s="9"/>
      <c r="I293" s="9"/>
      <c r="J293" s="2"/>
      <c r="K293" s="8"/>
      <c r="L293" s="8"/>
      <c r="M293" s="8"/>
      <c r="N293" s="8"/>
      <c r="O293" s="8"/>
      <c r="P293" s="8"/>
      <c r="Q293" s="8"/>
      <c r="R293" s="8"/>
      <c r="S293" s="8"/>
      <c r="T293" s="8"/>
      <c r="U293" s="8"/>
      <c r="V293" s="8"/>
      <c r="W293" s="8"/>
      <c r="X293" s="8"/>
      <c r="Y293" s="8"/>
      <c r="Z293" s="8"/>
      <c r="AA293"/>
      <c r="AB293"/>
      <c r="AC293"/>
      <c r="AD293"/>
      <c r="AE293"/>
      <c r="AF293"/>
      <c r="AG293"/>
      <c r="AH293"/>
      <c r="AI293"/>
      <c r="AJ293"/>
      <c r="AK293"/>
      <c r="AL293"/>
      <c r="AM293"/>
      <c r="AN293"/>
      <c r="AO293"/>
      <c r="AP293"/>
      <c r="AQ293"/>
      <c r="AR293"/>
      <c r="AS293"/>
      <c r="AT293"/>
      <c r="AU293"/>
      <c r="AV293"/>
      <c r="AW293"/>
      <c r="AX293"/>
      <c r="AY293"/>
      <c r="AZ293"/>
      <c r="BA293" s="8"/>
      <c r="BB293" s="8"/>
      <c r="BC293" s="8"/>
      <c r="BD293" s="8"/>
      <c r="BE293" s="8"/>
      <c r="BF293" s="53"/>
      <c r="BG293" s="56"/>
      <c r="BH293" s="6"/>
      <c r="BN293" s="5"/>
      <c r="BO293" s="5"/>
      <c r="BP293" s="5"/>
      <c r="BQ293" s="5"/>
      <c r="BR293" s="5"/>
      <c r="BS293" s="5"/>
      <c r="BT293" s="5"/>
      <c r="BU293" s="5"/>
      <c r="BV293" s="5"/>
      <c r="BW293" s="5"/>
      <c r="BX293" s="5"/>
      <c r="BY293" s="5"/>
      <c r="BZ293" s="5"/>
      <c r="CA293" s="5"/>
      <c r="CB293" s="5"/>
      <c r="DC293"/>
      <c r="DD293"/>
      <c r="DE293"/>
      <c r="DF293"/>
      <c r="DG293"/>
      <c r="DH293"/>
      <c r="DI293"/>
      <c r="DJ293"/>
      <c r="DK293"/>
      <c r="DL293"/>
      <c r="DM293"/>
      <c r="DN293"/>
      <c r="DO293"/>
    </row>
    <row r="294" spans="1:119" s="3" customFormat="1">
      <c r="A294" s="2"/>
      <c r="B294" s="2"/>
      <c r="C294" s="9"/>
      <c r="D294" s="9"/>
      <c r="E294" s="9"/>
      <c r="F294" s="9"/>
      <c r="G294" s="9"/>
      <c r="H294" s="9"/>
      <c r="I294" s="9"/>
      <c r="J294" s="2"/>
      <c r="K294" s="8"/>
      <c r="L294" s="8"/>
      <c r="M294" s="8"/>
      <c r="N294" s="8"/>
      <c r="O294" s="8"/>
      <c r="P294" s="8"/>
      <c r="Q294" s="8"/>
      <c r="R294" s="8"/>
      <c r="S294" s="8"/>
      <c r="T294" s="8"/>
      <c r="U294" s="8"/>
      <c r="V294" s="8"/>
      <c r="W294" s="8"/>
      <c r="X294" s="8"/>
      <c r="Y294" s="8"/>
      <c r="Z294" s="8"/>
      <c r="AA294"/>
      <c r="AB294"/>
      <c r="AC294"/>
      <c r="AD294"/>
      <c r="AE294"/>
      <c r="AF294"/>
      <c r="AG294"/>
      <c r="AH294"/>
      <c r="AI294"/>
      <c r="AJ294"/>
      <c r="AK294"/>
      <c r="AL294"/>
      <c r="AM294"/>
      <c r="AN294"/>
      <c r="AO294"/>
      <c r="AP294"/>
      <c r="AQ294"/>
      <c r="AR294"/>
      <c r="AS294"/>
      <c r="AT294"/>
      <c r="AU294"/>
      <c r="AV294"/>
      <c r="AW294"/>
      <c r="AX294"/>
      <c r="AY294"/>
      <c r="AZ294"/>
      <c r="BA294" s="8"/>
      <c r="BB294" s="8"/>
      <c r="BC294" s="8"/>
      <c r="BD294" s="8"/>
      <c r="BE294" s="8"/>
      <c r="BF294" s="53"/>
      <c r="BG294" s="56"/>
      <c r="BH294" s="6"/>
      <c r="BN294" s="5"/>
      <c r="BO294" s="5"/>
      <c r="BP294" s="5"/>
      <c r="BQ294" s="5"/>
      <c r="BR294" s="5"/>
      <c r="BS294" s="5"/>
      <c r="BT294" s="5"/>
      <c r="BU294" s="5"/>
      <c r="BV294" s="5"/>
      <c r="BW294" s="5"/>
      <c r="BX294" s="5"/>
      <c r="BY294" s="5"/>
      <c r="BZ294" s="5"/>
      <c r="CA294" s="5"/>
      <c r="CB294" s="5"/>
      <c r="DC294"/>
      <c r="DD294"/>
      <c r="DE294"/>
      <c r="DF294"/>
      <c r="DG294"/>
      <c r="DH294"/>
      <c r="DI294"/>
      <c r="DJ294"/>
      <c r="DK294"/>
      <c r="DL294"/>
      <c r="DM294"/>
      <c r="DN294"/>
      <c r="DO294"/>
    </row>
    <row r="295" spans="1:119" s="3" customFormat="1">
      <c r="A295" s="2"/>
      <c r="B295" s="2"/>
      <c r="C295" s="9"/>
      <c r="D295" s="9"/>
      <c r="E295" s="9"/>
      <c r="F295" s="9"/>
      <c r="G295" s="9"/>
      <c r="H295" s="9"/>
      <c r="I295" s="9"/>
      <c r="J295" s="2"/>
      <c r="K295" s="8"/>
      <c r="L295" s="8"/>
      <c r="M295" s="8"/>
      <c r="N295" s="8"/>
      <c r="O295" s="8"/>
      <c r="P295" s="8"/>
      <c r="Q295" s="8"/>
      <c r="R295" s="8"/>
      <c r="S295" s="8"/>
      <c r="T295" s="8"/>
      <c r="U295" s="8"/>
      <c r="V295" s="8"/>
      <c r="W295" s="8"/>
      <c r="X295" s="8"/>
      <c r="Y295" s="8"/>
      <c r="Z295" s="8"/>
      <c r="AA295"/>
      <c r="AB295"/>
      <c r="AC295"/>
      <c r="AD295"/>
      <c r="AE295"/>
      <c r="AF295"/>
      <c r="AG295"/>
      <c r="AH295"/>
      <c r="AI295"/>
      <c r="AJ295"/>
      <c r="AK295"/>
      <c r="AL295"/>
      <c r="AM295"/>
      <c r="AN295"/>
      <c r="AO295"/>
      <c r="AP295"/>
      <c r="AQ295"/>
      <c r="AR295"/>
      <c r="AS295"/>
      <c r="AT295"/>
      <c r="AU295"/>
      <c r="AV295"/>
      <c r="AW295"/>
      <c r="AX295"/>
      <c r="AY295"/>
      <c r="AZ295"/>
      <c r="BA295" s="8"/>
      <c r="BB295" s="8"/>
      <c r="BC295" s="8"/>
      <c r="BD295" s="8"/>
      <c r="BE295" s="8"/>
      <c r="BF295" s="53"/>
      <c r="BG295" s="56"/>
      <c r="BH295" s="6"/>
      <c r="BN295" s="5"/>
      <c r="BO295" s="5"/>
      <c r="BP295" s="5"/>
      <c r="BQ295" s="5"/>
      <c r="BR295" s="5"/>
      <c r="BS295" s="5"/>
      <c r="BT295" s="5"/>
      <c r="BU295" s="5"/>
      <c r="BV295" s="5"/>
      <c r="BW295" s="5"/>
      <c r="BX295" s="5"/>
      <c r="BY295" s="5"/>
      <c r="BZ295" s="5"/>
      <c r="CA295" s="5"/>
      <c r="CB295" s="5"/>
      <c r="DC295"/>
      <c r="DD295"/>
      <c r="DE295"/>
      <c r="DF295"/>
      <c r="DG295"/>
      <c r="DH295"/>
      <c r="DI295"/>
      <c r="DJ295"/>
      <c r="DK295"/>
      <c r="DL295"/>
      <c r="DM295"/>
      <c r="DN295"/>
      <c r="DO295"/>
    </row>
    <row r="296" spans="1:119" s="3" customFormat="1">
      <c r="A296" s="2"/>
      <c r="B296" s="2"/>
      <c r="C296" s="9"/>
      <c r="D296" s="9"/>
      <c r="E296" s="9"/>
      <c r="F296" s="9"/>
      <c r="G296" s="9"/>
      <c r="H296" s="9"/>
      <c r="I296" s="9"/>
      <c r="J296" s="2"/>
      <c r="K296" s="8"/>
      <c r="L296" s="8"/>
      <c r="M296" s="8"/>
      <c r="N296" s="8"/>
      <c r="O296" s="8"/>
      <c r="P296" s="8"/>
      <c r="Q296" s="8"/>
      <c r="R296" s="8"/>
      <c r="S296" s="8"/>
      <c r="T296" s="8"/>
      <c r="U296" s="8"/>
      <c r="V296" s="8"/>
      <c r="W296" s="8"/>
      <c r="X296" s="8"/>
      <c r="Y296" s="8"/>
      <c r="Z296" s="8"/>
      <c r="AA296"/>
      <c r="AB296"/>
      <c r="AC296"/>
      <c r="AD296"/>
      <c r="AE296"/>
      <c r="AF296"/>
      <c r="AG296"/>
      <c r="AH296"/>
      <c r="AI296"/>
      <c r="AJ296"/>
      <c r="AK296"/>
      <c r="AL296"/>
      <c r="AM296"/>
      <c r="AN296"/>
      <c r="AO296"/>
      <c r="AP296"/>
      <c r="AQ296"/>
      <c r="AR296"/>
      <c r="AS296"/>
      <c r="AT296"/>
      <c r="AU296"/>
      <c r="AV296"/>
      <c r="AW296"/>
      <c r="AX296"/>
      <c r="AY296"/>
      <c r="AZ296"/>
      <c r="BA296" s="8"/>
      <c r="BB296" s="8"/>
      <c r="BC296" s="8"/>
      <c r="BD296" s="8"/>
      <c r="BE296" s="8"/>
      <c r="BF296" s="53"/>
      <c r="BG296" s="56"/>
      <c r="BH296" s="6"/>
      <c r="BN296" s="5"/>
      <c r="BO296" s="5"/>
      <c r="BP296" s="5"/>
      <c r="BQ296" s="5"/>
      <c r="BR296" s="5"/>
      <c r="BS296" s="5"/>
      <c r="BT296" s="5"/>
      <c r="BU296" s="5"/>
      <c r="BV296" s="5"/>
      <c r="BW296" s="5"/>
      <c r="BX296" s="5"/>
      <c r="BY296" s="5"/>
      <c r="BZ296" s="5"/>
      <c r="CA296" s="5"/>
      <c r="CB296" s="5"/>
      <c r="DC296"/>
      <c r="DD296"/>
      <c r="DE296"/>
      <c r="DF296"/>
      <c r="DG296"/>
      <c r="DH296"/>
      <c r="DI296"/>
      <c r="DJ296"/>
      <c r="DK296"/>
      <c r="DL296"/>
      <c r="DM296"/>
      <c r="DN296"/>
      <c r="DO296"/>
    </row>
    <row r="297" spans="1:119" s="3" customFormat="1">
      <c r="A297" s="2"/>
      <c r="B297" s="2"/>
      <c r="C297" s="9"/>
      <c r="D297" s="9"/>
      <c r="E297" s="9"/>
      <c r="F297" s="9"/>
      <c r="G297" s="9"/>
      <c r="H297" s="9"/>
      <c r="I297" s="9"/>
      <c r="J297" s="2"/>
      <c r="K297" s="8"/>
      <c r="L297" s="8"/>
      <c r="M297" s="8"/>
      <c r="N297" s="8"/>
      <c r="O297" s="8"/>
      <c r="P297" s="8"/>
      <c r="Q297" s="8"/>
      <c r="R297" s="8"/>
      <c r="S297" s="8"/>
      <c r="T297" s="8"/>
      <c r="U297" s="8"/>
      <c r="V297" s="8"/>
      <c r="W297" s="8"/>
      <c r="X297" s="8"/>
      <c r="Y297" s="8"/>
      <c r="Z297" s="8"/>
      <c r="AA297"/>
      <c r="AB297"/>
      <c r="AC297"/>
      <c r="AD297"/>
      <c r="AE297"/>
      <c r="AF297"/>
      <c r="AG297"/>
      <c r="AH297"/>
      <c r="AI297"/>
      <c r="AJ297"/>
      <c r="AK297"/>
      <c r="AL297"/>
      <c r="AM297"/>
      <c r="AN297"/>
      <c r="AO297"/>
      <c r="AP297"/>
      <c r="AQ297"/>
      <c r="AR297"/>
      <c r="AS297"/>
      <c r="AT297"/>
      <c r="AU297"/>
      <c r="AV297"/>
      <c r="AW297"/>
      <c r="AX297"/>
      <c r="AY297"/>
      <c r="AZ297"/>
      <c r="BA297" s="8"/>
      <c r="BB297" s="8"/>
      <c r="BC297" s="8"/>
      <c r="BD297" s="8"/>
      <c r="BE297" s="8"/>
      <c r="BF297" s="53"/>
      <c r="BG297" s="56"/>
      <c r="BH297" s="6"/>
      <c r="BN297" s="5"/>
      <c r="BO297" s="5"/>
      <c r="BP297" s="5"/>
      <c r="BQ297" s="5"/>
      <c r="BR297" s="5"/>
      <c r="BS297" s="5"/>
      <c r="BT297" s="5"/>
      <c r="BU297" s="5"/>
      <c r="BV297" s="5"/>
      <c r="BW297" s="5"/>
      <c r="BX297" s="5"/>
      <c r="BY297" s="5"/>
      <c r="BZ297" s="5"/>
      <c r="CA297" s="5"/>
      <c r="CB297" s="5"/>
      <c r="DC297"/>
      <c r="DD297"/>
      <c r="DE297"/>
      <c r="DF297"/>
      <c r="DG297"/>
      <c r="DH297"/>
      <c r="DI297"/>
      <c r="DJ297"/>
      <c r="DK297"/>
      <c r="DL297"/>
      <c r="DM297"/>
      <c r="DN297"/>
      <c r="DO297"/>
    </row>
    <row r="298" spans="1:119" s="3" customFormat="1">
      <c r="A298" s="2"/>
      <c r="B298" s="2"/>
      <c r="C298" s="9"/>
      <c r="D298" s="9"/>
      <c r="E298" s="9"/>
      <c r="F298" s="9"/>
      <c r="G298" s="9"/>
      <c r="H298" s="9"/>
      <c r="I298" s="9"/>
      <c r="J298" s="2"/>
      <c r="K298" s="8"/>
      <c r="L298" s="8"/>
      <c r="M298" s="8"/>
      <c r="N298" s="8"/>
      <c r="O298" s="8"/>
      <c r="P298" s="8"/>
      <c r="Q298" s="8"/>
      <c r="R298" s="8"/>
      <c r="S298" s="8"/>
      <c r="T298" s="8"/>
      <c r="U298" s="8"/>
      <c r="V298" s="8"/>
      <c r="W298" s="8"/>
      <c r="X298" s="8"/>
      <c r="Y298" s="8"/>
      <c r="Z298" s="8"/>
      <c r="AA298"/>
      <c r="AB298"/>
      <c r="AC298"/>
      <c r="AD298"/>
      <c r="AE298"/>
      <c r="AF298"/>
      <c r="AG298"/>
      <c r="AH298"/>
      <c r="AI298"/>
      <c r="AJ298"/>
      <c r="AK298"/>
      <c r="AL298"/>
      <c r="AM298"/>
      <c r="AN298"/>
      <c r="AO298"/>
      <c r="AP298"/>
      <c r="AQ298"/>
      <c r="AR298"/>
      <c r="AS298"/>
      <c r="AT298"/>
      <c r="AU298"/>
      <c r="AV298"/>
      <c r="AW298"/>
      <c r="AX298"/>
      <c r="AY298"/>
      <c r="AZ298"/>
      <c r="BA298" s="8"/>
      <c r="BB298" s="8"/>
      <c r="BC298" s="8"/>
      <c r="BD298" s="8"/>
      <c r="BE298" s="8"/>
      <c r="BF298" s="53"/>
      <c r="BG298" s="56"/>
      <c r="BH298" s="6"/>
      <c r="BN298" s="5"/>
      <c r="BO298" s="5"/>
      <c r="BP298" s="5"/>
      <c r="BQ298" s="5"/>
      <c r="BR298" s="5"/>
      <c r="BS298" s="5"/>
      <c r="BT298" s="5"/>
      <c r="BU298" s="5"/>
      <c r="BV298" s="5"/>
      <c r="BW298" s="5"/>
      <c r="BX298" s="5"/>
      <c r="BY298" s="5"/>
      <c r="BZ298" s="5"/>
      <c r="CA298" s="5"/>
      <c r="CB298" s="5"/>
      <c r="DC298"/>
      <c r="DD298"/>
      <c r="DE298"/>
      <c r="DF298"/>
      <c r="DG298"/>
      <c r="DH298"/>
      <c r="DI298"/>
      <c r="DJ298"/>
      <c r="DK298"/>
      <c r="DL298"/>
      <c r="DM298"/>
      <c r="DN298"/>
      <c r="DO298"/>
    </row>
    <row r="299" spans="1:119" s="3" customFormat="1">
      <c r="A299" s="2"/>
      <c r="B299" s="2"/>
      <c r="C299" s="9"/>
      <c r="D299" s="9"/>
      <c r="E299" s="9"/>
      <c r="F299" s="9"/>
      <c r="G299" s="9"/>
      <c r="H299" s="9"/>
      <c r="I299" s="9"/>
      <c r="J299" s="2"/>
      <c r="K299" s="8"/>
      <c r="L299" s="8"/>
      <c r="M299" s="8"/>
      <c r="N299" s="8"/>
      <c r="O299" s="8"/>
      <c r="P299" s="8"/>
      <c r="Q299" s="8"/>
      <c r="R299" s="8"/>
      <c r="S299" s="8"/>
      <c r="T299" s="8"/>
      <c r="U299" s="8"/>
      <c r="V299" s="8"/>
      <c r="W299" s="8"/>
      <c r="X299" s="8"/>
      <c r="Y299" s="8"/>
      <c r="Z299" s="8"/>
      <c r="AA299"/>
      <c r="AB299"/>
      <c r="AC299"/>
      <c r="AD299"/>
      <c r="AE299"/>
      <c r="AF299"/>
      <c r="AG299"/>
      <c r="AH299"/>
      <c r="AI299"/>
      <c r="AJ299"/>
      <c r="AK299"/>
      <c r="AL299"/>
      <c r="AM299"/>
      <c r="AN299"/>
      <c r="AO299"/>
      <c r="AP299"/>
      <c r="AQ299"/>
      <c r="AR299"/>
      <c r="AS299"/>
      <c r="AT299"/>
      <c r="AU299"/>
      <c r="AV299"/>
      <c r="AW299"/>
      <c r="AX299"/>
      <c r="AY299"/>
      <c r="AZ299"/>
      <c r="BA299" s="8"/>
      <c r="BB299" s="8"/>
      <c r="BC299" s="8"/>
      <c r="BD299" s="8"/>
      <c r="BE299" s="8"/>
      <c r="BF299" s="53"/>
      <c r="BG299" s="56"/>
      <c r="BH299" s="6"/>
      <c r="BN299" s="5"/>
      <c r="BO299" s="5"/>
      <c r="BP299" s="5"/>
      <c r="BQ299" s="5"/>
      <c r="BR299" s="5"/>
      <c r="BS299" s="5"/>
      <c r="BT299" s="5"/>
      <c r="BU299" s="5"/>
      <c r="BV299" s="5"/>
      <c r="BW299" s="5"/>
      <c r="BX299" s="5"/>
      <c r="BY299" s="5"/>
      <c r="BZ299" s="5"/>
      <c r="CA299" s="5"/>
      <c r="CB299" s="5"/>
      <c r="DC299"/>
      <c r="DD299"/>
      <c r="DE299"/>
      <c r="DF299"/>
      <c r="DG299"/>
      <c r="DH299"/>
      <c r="DI299"/>
      <c r="DJ299"/>
      <c r="DK299"/>
      <c r="DL299"/>
      <c r="DM299"/>
      <c r="DN299"/>
      <c r="DO299"/>
    </row>
    <row r="300" spans="1:119" s="3" customFormat="1">
      <c r="A300" s="2"/>
      <c r="B300" s="2"/>
      <c r="C300" s="9"/>
      <c r="D300" s="9"/>
      <c r="E300" s="9"/>
      <c r="F300" s="9"/>
      <c r="G300" s="9"/>
      <c r="H300" s="9"/>
      <c r="I300" s="9"/>
      <c r="J300" s="2"/>
      <c r="K300" s="8"/>
      <c r="L300" s="8"/>
      <c r="M300" s="8"/>
      <c r="N300" s="8"/>
      <c r="O300" s="8"/>
      <c r="P300" s="8"/>
      <c r="Q300" s="8"/>
      <c r="R300" s="8"/>
      <c r="S300" s="8"/>
      <c r="T300" s="8"/>
      <c r="U300" s="8"/>
      <c r="V300" s="8"/>
      <c r="W300" s="8"/>
      <c r="X300" s="8"/>
      <c r="Y300" s="8"/>
      <c r="Z300" s="8"/>
      <c r="AA300"/>
      <c r="AB300"/>
      <c r="AC300"/>
      <c r="AD300"/>
      <c r="AE300"/>
      <c r="AF300"/>
      <c r="AG300"/>
      <c r="AH300"/>
      <c r="AI300"/>
      <c r="AJ300"/>
      <c r="AK300"/>
      <c r="AL300"/>
      <c r="AM300"/>
      <c r="AN300"/>
      <c r="AO300"/>
      <c r="AP300"/>
      <c r="AQ300"/>
      <c r="AR300"/>
      <c r="AS300"/>
      <c r="AT300"/>
      <c r="AU300"/>
      <c r="AV300"/>
      <c r="AW300"/>
      <c r="AX300"/>
      <c r="AY300"/>
      <c r="AZ300"/>
      <c r="BA300" s="8"/>
      <c r="BB300" s="8"/>
      <c r="BC300" s="8"/>
      <c r="BD300" s="8"/>
      <c r="BE300" s="8"/>
      <c r="BF300" s="53"/>
      <c r="BG300" s="56"/>
      <c r="BH300" s="6"/>
      <c r="BN300" s="5"/>
      <c r="BO300" s="5"/>
      <c r="BP300" s="5"/>
      <c r="BQ300" s="5"/>
      <c r="BR300" s="5"/>
      <c r="BS300" s="5"/>
      <c r="BT300" s="5"/>
      <c r="BU300" s="5"/>
      <c r="BV300" s="5"/>
      <c r="BW300" s="5"/>
      <c r="BX300" s="5"/>
      <c r="BY300" s="5"/>
      <c r="BZ300" s="5"/>
      <c r="CA300" s="5"/>
      <c r="CB300" s="5"/>
      <c r="DC300"/>
      <c r="DD300"/>
      <c r="DE300"/>
      <c r="DF300"/>
      <c r="DG300"/>
      <c r="DH300"/>
      <c r="DI300"/>
      <c r="DJ300"/>
      <c r="DK300"/>
      <c r="DL300"/>
      <c r="DM300"/>
      <c r="DN300"/>
      <c r="DO300"/>
    </row>
    <row r="301" spans="1:119" s="3" customFormat="1">
      <c r="A301" s="2"/>
      <c r="B301" s="2"/>
      <c r="C301" s="9"/>
      <c r="D301" s="9"/>
      <c r="E301" s="9"/>
      <c r="F301" s="9"/>
      <c r="G301" s="9"/>
      <c r="H301" s="9"/>
      <c r="I301" s="9"/>
      <c r="J301" s="2"/>
      <c r="K301" s="8"/>
      <c r="L301" s="8"/>
      <c r="M301" s="8"/>
      <c r="N301" s="8"/>
      <c r="O301" s="8"/>
      <c r="P301" s="8"/>
      <c r="Q301" s="8"/>
      <c r="R301" s="8"/>
      <c r="S301" s="8"/>
      <c r="T301" s="8"/>
      <c r="U301" s="8"/>
      <c r="V301" s="8"/>
      <c r="W301" s="8"/>
      <c r="X301" s="8"/>
      <c r="Y301" s="8"/>
      <c r="Z301" s="8"/>
      <c r="AA301"/>
      <c r="AB301"/>
      <c r="AC301"/>
      <c r="AD301"/>
      <c r="AE301"/>
      <c r="AF301"/>
      <c r="AG301"/>
      <c r="AH301"/>
      <c r="AI301"/>
      <c r="AJ301"/>
      <c r="AK301"/>
      <c r="AL301"/>
      <c r="AM301"/>
      <c r="AN301"/>
      <c r="AO301"/>
      <c r="AP301"/>
      <c r="AQ301"/>
      <c r="AR301"/>
      <c r="AS301"/>
      <c r="AT301"/>
      <c r="AU301"/>
      <c r="AV301"/>
      <c r="AW301"/>
      <c r="AX301"/>
      <c r="AY301"/>
      <c r="AZ301"/>
      <c r="BA301" s="8"/>
      <c r="BB301" s="8"/>
      <c r="BC301" s="8"/>
      <c r="BD301" s="8"/>
      <c r="BE301" s="8"/>
      <c r="BF301" s="53"/>
      <c r="BG301" s="56"/>
      <c r="BH301" s="6"/>
      <c r="BN301" s="5"/>
      <c r="BO301" s="5"/>
      <c r="BP301" s="5"/>
      <c r="BQ301" s="5"/>
      <c r="BR301" s="5"/>
      <c r="BS301" s="5"/>
      <c r="BT301" s="5"/>
      <c r="BU301" s="5"/>
      <c r="BV301" s="5"/>
      <c r="BW301" s="5"/>
      <c r="BX301" s="5"/>
      <c r="BY301" s="5"/>
      <c r="BZ301" s="5"/>
      <c r="CA301" s="5"/>
      <c r="CB301" s="5"/>
      <c r="DC301"/>
      <c r="DD301"/>
      <c r="DE301"/>
      <c r="DF301"/>
      <c r="DG301"/>
      <c r="DH301"/>
      <c r="DI301"/>
      <c r="DJ301"/>
      <c r="DK301"/>
      <c r="DL301"/>
      <c r="DM301"/>
      <c r="DN301"/>
      <c r="DO301"/>
    </row>
    <row r="302" spans="1:119" s="3" customFormat="1">
      <c r="A302" s="2"/>
      <c r="B302" s="2"/>
      <c r="C302" s="9"/>
      <c r="D302" s="9"/>
      <c r="E302" s="9"/>
      <c r="F302" s="9"/>
      <c r="G302" s="9"/>
      <c r="H302" s="9"/>
      <c r="I302" s="9"/>
      <c r="J302" s="2"/>
      <c r="K302" s="8"/>
      <c r="L302" s="8"/>
      <c r="M302" s="8"/>
      <c r="N302" s="8"/>
      <c r="O302" s="8"/>
      <c r="P302" s="8"/>
      <c r="Q302" s="8"/>
      <c r="R302" s="8"/>
      <c r="S302" s="8"/>
      <c r="T302" s="8"/>
      <c r="U302" s="8"/>
      <c r="V302" s="8"/>
      <c r="W302" s="8"/>
      <c r="X302" s="8"/>
      <c r="Y302" s="8"/>
      <c r="Z302" s="8"/>
      <c r="AA302"/>
      <c r="AB302"/>
      <c r="AC302"/>
      <c r="AD302"/>
      <c r="AE302"/>
      <c r="AF302"/>
      <c r="AG302"/>
      <c r="AH302"/>
      <c r="AI302"/>
      <c r="AJ302"/>
      <c r="AK302"/>
      <c r="AL302"/>
      <c r="AM302"/>
      <c r="AN302"/>
      <c r="AO302"/>
      <c r="AP302"/>
      <c r="AQ302"/>
      <c r="AR302"/>
      <c r="AS302"/>
      <c r="AT302"/>
      <c r="AU302"/>
      <c r="AV302"/>
      <c r="AW302"/>
      <c r="AX302"/>
      <c r="AY302"/>
      <c r="AZ302"/>
      <c r="BA302" s="8"/>
      <c r="BB302" s="8"/>
      <c r="BC302" s="8"/>
      <c r="BD302" s="8"/>
      <c r="BE302" s="8"/>
      <c r="BF302" s="53"/>
      <c r="BG302" s="56"/>
      <c r="BH302" s="6"/>
      <c r="BN302" s="5"/>
      <c r="BO302" s="5"/>
      <c r="BP302" s="5"/>
      <c r="BQ302" s="5"/>
      <c r="BR302" s="5"/>
      <c r="BS302" s="5"/>
      <c r="BT302" s="5"/>
      <c r="BU302" s="5"/>
      <c r="BV302" s="5"/>
      <c r="BW302" s="5"/>
      <c r="BX302" s="5"/>
      <c r="BY302" s="5"/>
      <c r="BZ302" s="5"/>
      <c r="CA302" s="5"/>
      <c r="CB302" s="5"/>
      <c r="DC302"/>
      <c r="DD302"/>
      <c r="DE302"/>
      <c r="DF302"/>
      <c r="DG302"/>
      <c r="DH302"/>
      <c r="DI302"/>
      <c r="DJ302"/>
      <c r="DK302"/>
      <c r="DL302"/>
      <c r="DM302"/>
      <c r="DN302"/>
      <c r="DO302"/>
    </row>
    <row r="303" spans="1:119" s="3" customFormat="1">
      <c r="A303" s="2"/>
      <c r="B303" s="2"/>
      <c r="C303" s="9"/>
      <c r="D303" s="9"/>
      <c r="E303" s="9"/>
      <c r="F303" s="9"/>
      <c r="G303" s="9"/>
      <c r="H303" s="9"/>
      <c r="I303" s="9"/>
      <c r="J303" s="2"/>
      <c r="K303" s="8"/>
      <c r="L303" s="8"/>
      <c r="M303" s="8"/>
      <c r="N303" s="8"/>
      <c r="O303" s="8"/>
      <c r="P303" s="8"/>
      <c r="Q303" s="8"/>
      <c r="R303" s="8"/>
      <c r="S303" s="8"/>
      <c r="T303" s="8"/>
      <c r="U303" s="8"/>
      <c r="V303" s="8"/>
      <c r="W303" s="8"/>
      <c r="X303" s="8"/>
      <c r="Y303" s="8"/>
      <c r="Z303" s="8"/>
      <c r="AA303"/>
      <c r="AB303"/>
      <c r="AC303"/>
      <c r="AD303"/>
      <c r="AE303"/>
      <c r="AF303"/>
      <c r="AG303"/>
      <c r="AH303"/>
      <c r="AI303"/>
      <c r="AJ303"/>
      <c r="AK303"/>
      <c r="AL303"/>
      <c r="AM303"/>
      <c r="AN303"/>
      <c r="AO303"/>
      <c r="AP303"/>
      <c r="AQ303"/>
      <c r="AR303"/>
      <c r="AS303"/>
      <c r="AT303"/>
      <c r="AU303"/>
      <c r="AV303"/>
      <c r="AW303"/>
      <c r="AX303"/>
      <c r="AY303"/>
      <c r="AZ303"/>
      <c r="BA303" s="8"/>
      <c r="BB303" s="8"/>
      <c r="BC303" s="8"/>
      <c r="BD303" s="8"/>
      <c r="BE303" s="8"/>
      <c r="BF303" s="53"/>
      <c r="BG303" s="56"/>
      <c r="BH303" s="6"/>
      <c r="BN303" s="5"/>
      <c r="BO303" s="5"/>
      <c r="BP303" s="5"/>
      <c r="BQ303" s="5"/>
      <c r="BR303" s="5"/>
      <c r="BS303" s="5"/>
      <c r="BT303" s="5"/>
      <c r="BU303" s="5"/>
      <c r="BV303" s="5"/>
      <c r="BW303" s="5"/>
      <c r="BX303" s="5"/>
      <c r="BY303" s="5"/>
      <c r="BZ303" s="5"/>
      <c r="CA303" s="5"/>
      <c r="CB303" s="5"/>
      <c r="DC303"/>
      <c r="DD303"/>
      <c r="DE303"/>
      <c r="DF303"/>
      <c r="DG303"/>
      <c r="DH303"/>
      <c r="DI303"/>
      <c r="DJ303"/>
      <c r="DK303"/>
      <c r="DL303"/>
      <c r="DM303"/>
      <c r="DN303"/>
      <c r="DO303"/>
    </row>
    <row r="304" spans="1:119" s="3" customFormat="1">
      <c r="A304" s="2"/>
      <c r="B304" s="2"/>
      <c r="C304" s="9"/>
      <c r="D304" s="9"/>
      <c r="E304" s="9"/>
      <c r="F304" s="9"/>
      <c r="G304" s="9"/>
      <c r="H304" s="9"/>
      <c r="I304" s="9"/>
      <c r="J304" s="2"/>
      <c r="K304" s="8"/>
      <c r="L304" s="8"/>
      <c r="M304" s="8"/>
      <c r="N304" s="8"/>
      <c r="O304" s="8"/>
      <c r="P304" s="8"/>
      <c r="Q304" s="8"/>
      <c r="R304" s="8"/>
      <c r="S304" s="8"/>
      <c r="T304" s="8"/>
      <c r="U304" s="8"/>
      <c r="V304" s="8"/>
      <c r="W304" s="8"/>
      <c r="X304" s="8"/>
      <c r="Y304" s="8"/>
      <c r="Z304" s="8"/>
      <c r="AA304"/>
      <c r="AB304"/>
      <c r="AC304"/>
      <c r="AD304"/>
      <c r="AE304"/>
      <c r="AF304"/>
      <c r="AG304"/>
      <c r="AH304"/>
      <c r="AI304"/>
      <c r="AJ304"/>
      <c r="AK304"/>
      <c r="AL304"/>
      <c r="AM304"/>
      <c r="AN304"/>
      <c r="AO304"/>
      <c r="AP304"/>
      <c r="AQ304"/>
      <c r="AR304"/>
      <c r="AS304"/>
      <c r="AT304"/>
      <c r="AU304"/>
      <c r="AV304"/>
      <c r="AW304"/>
      <c r="AX304"/>
      <c r="AY304"/>
      <c r="AZ304"/>
      <c r="BA304" s="8"/>
      <c r="BB304" s="8"/>
      <c r="BC304" s="8"/>
      <c r="BD304" s="8"/>
      <c r="BE304" s="8"/>
      <c r="BF304" s="53"/>
      <c r="BG304" s="56"/>
      <c r="BH304" s="6"/>
      <c r="BN304" s="5"/>
      <c r="BO304" s="5"/>
      <c r="BP304" s="5"/>
      <c r="BQ304" s="5"/>
      <c r="BR304" s="5"/>
      <c r="BS304" s="5"/>
      <c r="BT304" s="5"/>
      <c r="BU304" s="5"/>
      <c r="BV304" s="5"/>
      <c r="BW304" s="5"/>
      <c r="BX304" s="5"/>
      <c r="BY304" s="5"/>
      <c r="BZ304" s="5"/>
      <c r="CA304" s="5"/>
      <c r="CB304" s="5"/>
      <c r="DC304"/>
      <c r="DD304"/>
      <c r="DE304"/>
      <c r="DF304"/>
      <c r="DG304"/>
      <c r="DH304"/>
      <c r="DI304"/>
      <c r="DJ304"/>
      <c r="DK304"/>
      <c r="DL304"/>
      <c r="DM304"/>
      <c r="DN304"/>
      <c r="DO304"/>
    </row>
    <row r="305" spans="1:119" s="3" customFormat="1">
      <c r="A305" s="2"/>
      <c r="B305" s="2"/>
      <c r="C305" s="9"/>
      <c r="D305" s="9"/>
      <c r="E305" s="9"/>
      <c r="F305" s="9"/>
      <c r="G305" s="9"/>
      <c r="H305" s="9"/>
      <c r="I305" s="9"/>
      <c r="J305" s="2"/>
      <c r="K305" s="8"/>
      <c r="L305" s="8"/>
      <c r="M305" s="8"/>
      <c r="N305" s="8"/>
      <c r="O305" s="8"/>
      <c r="P305" s="8"/>
      <c r="Q305" s="8"/>
      <c r="R305" s="8"/>
      <c r="S305" s="8"/>
      <c r="T305" s="8"/>
      <c r="U305" s="8"/>
      <c r="V305" s="8"/>
      <c r="W305" s="8"/>
      <c r="X305" s="8"/>
      <c r="Y305" s="8"/>
      <c r="Z305" s="8"/>
      <c r="AA305"/>
      <c r="AB305"/>
      <c r="AC305"/>
      <c r="AD305"/>
      <c r="AE305"/>
      <c r="AF305"/>
      <c r="AG305"/>
      <c r="AH305"/>
      <c r="AI305"/>
      <c r="AJ305"/>
      <c r="AK305"/>
      <c r="AL305"/>
      <c r="AM305"/>
      <c r="AN305"/>
      <c r="AO305"/>
      <c r="AP305"/>
      <c r="AQ305"/>
      <c r="AR305"/>
      <c r="AS305"/>
      <c r="AT305"/>
      <c r="AU305"/>
      <c r="AV305"/>
      <c r="AW305"/>
      <c r="AX305"/>
      <c r="AY305"/>
      <c r="AZ305"/>
      <c r="BA305" s="8"/>
      <c r="BB305" s="8"/>
      <c r="BC305" s="8"/>
      <c r="BD305" s="8"/>
      <c r="BE305" s="8"/>
      <c r="BF305" s="53"/>
      <c r="BG305" s="56"/>
      <c r="BH305" s="6"/>
      <c r="BN305" s="5"/>
      <c r="BO305" s="5"/>
      <c r="BP305" s="5"/>
      <c r="BQ305" s="5"/>
      <c r="BR305" s="5"/>
      <c r="BS305" s="5"/>
      <c r="BT305" s="5"/>
      <c r="BU305" s="5"/>
      <c r="BV305" s="5"/>
      <c r="BW305" s="5"/>
      <c r="BX305" s="5"/>
      <c r="BY305" s="5"/>
      <c r="BZ305" s="5"/>
      <c r="CA305" s="5"/>
      <c r="CB305" s="5"/>
      <c r="DC305"/>
      <c r="DD305"/>
      <c r="DE305"/>
      <c r="DF305"/>
      <c r="DG305"/>
      <c r="DH305"/>
      <c r="DI305"/>
      <c r="DJ305"/>
      <c r="DK305"/>
      <c r="DL305"/>
      <c r="DM305"/>
      <c r="DN305"/>
      <c r="DO305"/>
    </row>
    <row r="306" spans="1:119" s="3" customFormat="1">
      <c r="A306" s="2"/>
      <c r="B306" s="2"/>
      <c r="C306" s="9"/>
      <c r="D306" s="9"/>
      <c r="E306" s="9"/>
      <c r="F306" s="9"/>
      <c r="G306" s="9"/>
      <c r="H306" s="9"/>
      <c r="I306" s="9"/>
      <c r="J306" s="2"/>
      <c r="K306" s="8"/>
      <c r="L306" s="8"/>
      <c r="M306" s="8"/>
      <c r="N306" s="8"/>
      <c r="O306" s="8"/>
      <c r="P306" s="8"/>
      <c r="Q306" s="8"/>
      <c r="R306" s="8"/>
      <c r="S306" s="8"/>
      <c r="T306" s="8"/>
      <c r="U306" s="8"/>
      <c r="V306" s="8"/>
      <c r="W306" s="8"/>
      <c r="X306" s="8"/>
      <c r="Y306" s="8"/>
      <c r="Z306" s="8"/>
      <c r="AA306"/>
      <c r="AB306"/>
      <c r="AC306"/>
      <c r="AD306"/>
      <c r="AE306"/>
      <c r="AF306"/>
      <c r="AG306"/>
      <c r="AH306"/>
      <c r="AI306"/>
      <c r="AJ306"/>
      <c r="AK306"/>
      <c r="AL306"/>
      <c r="AM306"/>
      <c r="AN306"/>
      <c r="AO306"/>
      <c r="AP306"/>
      <c r="AQ306"/>
      <c r="AR306"/>
      <c r="AS306"/>
      <c r="AT306"/>
      <c r="AU306"/>
      <c r="AV306"/>
      <c r="AW306"/>
      <c r="AX306"/>
      <c r="AY306"/>
      <c r="AZ306"/>
      <c r="BA306" s="8"/>
      <c r="BB306" s="8"/>
      <c r="BC306" s="8"/>
      <c r="BD306" s="8"/>
      <c r="BE306" s="8"/>
      <c r="BF306" s="53"/>
      <c r="BG306" s="56"/>
      <c r="BH306" s="6"/>
      <c r="BN306" s="5"/>
      <c r="BO306" s="5"/>
      <c r="BP306" s="5"/>
      <c r="BQ306" s="5"/>
      <c r="BR306" s="5"/>
      <c r="BS306" s="5"/>
      <c r="BT306" s="5"/>
      <c r="BU306" s="5"/>
      <c r="BV306" s="5"/>
      <c r="BW306" s="5"/>
      <c r="BX306" s="5"/>
      <c r="BY306" s="5"/>
      <c r="BZ306" s="5"/>
      <c r="CA306" s="5"/>
      <c r="CB306" s="5"/>
      <c r="DC306"/>
      <c r="DD306"/>
      <c r="DE306"/>
      <c r="DF306"/>
      <c r="DG306"/>
      <c r="DH306"/>
      <c r="DI306"/>
      <c r="DJ306"/>
      <c r="DK306"/>
      <c r="DL306"/>
      <c r="DM306"/>
      <c r="DN306"/>
      <c r="DO306"/>
    </row>
    <row r="307" spans="1:119" s="3" customFormat="1">
      <c r="A307" s="2"/>
      <c r="B307" s="2"/>
      <c r="C307" s="9"/>
      <c r="D307" s="9"/>
      <c r="E307" s="9"/>
      <c r="F307" s="9"/>
      <c r="G307" s="9"/>
      <c r="H307" s="9"/>
      <c r="I307" s="9"/>
      <c r="J307" s="2"/>
      <c r="K307" s="8"/>
      <c r="L307" s="8"/>
      <c r="M307" s="8"/>
      <c r="N307" s="8"/>
      <c r="O307" s="8"/>
      <c r="P307" s="8"/>
      <c r="Q307" s="8"/>
      <c r="R307" s="8"/>
      <c r="S307" s="8"/>
      <c r="T307" s="8"/>
      <c r="U307" s="8"/>
      <c r="V307" s="8"/>
      <c r="W307" s="8"/>
      <c r="X307" s="8"/>
      <c r="Y307" s="8"/>
      <c r="Z307" s="8"/>
      <c r="AA307"/>
      <c r="AB307"/>
      <c r="AC307"/>
      <c r="AD307"/>
      <c r="AE307"/>
      <c r="AF307"/>
      <c r="AG307"/>
      <c r="AH307"/>
      <c r="AI307"/>
      <c r="AJ307"/>
      <c r="AK307"/>
      <c r="AL307"/>
      <c r="AM307"/>
      <c r="AN307"/>
      <c r="AO307"/>
      <c r="AP307"/>
      <c r="AQ307"/>
      <c r="AR307"/>
      <c r="AS307"/>
      <c r="AT307"/>
      <c r="AU307"/>
      <c r="AV307"/>
      <c r="AW307"/>
      <c r="AX307"/>
      <c r="AY307"/>
      <c r="AZ307"/>
      <c r="BA307" s="8"/>
      <c r="BB307" s="8"/>
      <c r="BC307" s="8"/>
      <c r="BD307" s="8"/>
      <c r="BE307" s="8"/>
      <c r="BF307" s="53"/>
      <c r="BG307" s="56"/>
      <c r="BH307" s="6"/>
      <c r="BN307" s="5"/>
      <c r="BO307" s="5"/>
      <c r="BP307" s="5"/>
      <c r="BQ307" s="5"/>
      <c r="BR307" s="5"/>
      <c r="BS307" s="5"/>
      <c r="BT307" s="5"/>
      <c r="BU307" s="5"/>
      <c r="BV307" s="5"/>
      <c r="BW307" s="5"/>
      <c r="BX307" s="5"/>
      <c r="BY307" s="5"/>
      <c r="BZ307" s="5"/>
      <c r="CA307" s="5"/>
      <c r="CB307" s="5"/>
      <c r="DC307"/>
      <c r="DD307"/>
      <c r="DE307"/>
      <c r="DF307"/>
      <c r="DG307"/>
      <c r="DH307"/>
      <c r="DI307"/>
      <c r="DJ307"/>
      <c r="DK307"/>
      <c r="DL307"/>
      <c r="DM307"/>
      <c r="DN307"/>
      <c r="DO307"/>
    </row>
    <row r="308" spans="1:119" s="3" customFormat="1">
      <c r="A308" s="2"/>
      <c r="B308" s="2"/>
      <c r="C308" s="9"/>
      <c r="D308" s="9"/>
      <c r="E308" s="9"/>
      <c r="F308" s="9"/>
      <c r="G308" s="9"/>
      <c r="H308" s="9"/>
      <c r="I308" s="9"/>
      <c r="J308" s="2"/>
      <c r="K308" s="8"/>
      <c r="L308" s="8"/>
      <c r="M308" s="8"/>
      <c r="N308" s="8"/>
      <c r="O308" s="8"/>
      <c r="P308" s="8"/>
      <c r="Q308" s="8"/>
      <c r="R308" s="8"/>
      <c r="S308" s="8"/>
      <c r="T308" s="8"/>
      <c r="U308" s="8"/>
      <c r="V308" s="8"/>
      <c r="W308" s="8"/>
      <c r="X308" s="8"/>
      <c r="Y308" s="8"/>
      <c r="Z308" s="8"/>
      <c r="AA308"/>
      <c r="AB308"/>
      <c r="AC308"/>
      <c r="AD308"/>
      <c r="AE308"/>
      <c r="AF308"/>
      <c r="AG308"/>
      <c r="AH308"/>
      <c r="AI308"/>
      <c r="AJ308"/>
      <c r="AK308"/>
      <c r="AL308"/>
      <c r="AM308"/>
      <c r="AN308"/>
      <c r="AO308"/>
      <c r="AP308"/>
      <c r="AQ308"/>
      <c r="AR308"/>
      <c r="AS308"/>
      <c r="AT308"/>
      <c r="AU308"/>
      <c r="AV308"/>
      <c r="AW308"/>
      <c r="AX308"/>
      <c r="AY308"/>
      <c r="AZ308"/>
      <c r="BA308" s="8"/>
      <c r="BB308" s="8"/>
      <c r="BC308" s="8"/>
      <c r="BD308" s="8"/>
      <c r="BE308" s="8"/>
      <c r="BF308" s="53"/>
      <c r="BG308" s="56"/>
      <c r="BH308" s="6"/>
      <c r="BN308" s="5"/>
      <c r="BO308" s="5"/>
      <c r="BP308" s="5"/>
      <c r="BQ308" s="5"/>
      <c r="BR308" s="5"/>
      <c r="BS308" s="5"/>
      <c r="BT308" s="5"/>
      <c r="BU308" s="5"/>
      <c r="BV308" s="5"/>
      <c r="BW308" s="5"/>
      <c r="BX308" s="5"/>
      <c r="BY308" s="5"/>
      <c r="BZ308" s="5"/>
      <c r="CA308" s="5"/>
      <c r="CB308" s="5"/>
      <c r="DC308"/>
      <c r="DD308"/>
      <c r="DE308"/>
      <c r="DF308"/>
      <c r="DG308"/>
      <c r="DH308"/>
      <c r="DI308"/>
      <c r="DJ308"/>
      <c r="DK308"/>
      <c r="DL308"/>
      <c r="DM308"/>
      <c r="DN308"/>
      <c r="DO308"/>
    </row>
    <row r="309" spans="1:119" s="3" customFormat="1">
      <c r="A309" s="2"/>
      <c r="B309" s="2"/>
      <c r="C309" s="9"/>
      <c r="D309" s="9"/>
      <c r="E309" s="9"/>
      <c r="F309" s="9"/>
      <c r="G309" s="9"/>
      <c r="H309" s="9"/>
      <c r="I309" s="9"/>
      <c r="J309" s="2"/>
      <c r="K309" s="8"/>
      <c r="L309" s="8"/>
      <c r="M309" s="8"/>
      <c r="N309" s="8"/>
      <c r="O309" s="8"/>
      <c r="P309" s="8"/>
      <c r="Q309" s="8"/>
      <c r="R309" s="8"/>
      <c r="S309" s="8"/>
      <c r="T309" s="8"/>
      <c r="U309" s="8"/>
      <c r="V309" s="8"/>
      <c r="W309" s="8"/>
      <c r="X309" s="8"/>
      <c r="Y309" s="8"/>
      <c r="Z309" s="8"/>
      <c r="AA309"/>
      <c r="AB309"/>
      <c r="AC309"/>
      <c r="AD309"/>
      <c r="AE309"/>
      <c r="AF309"/>
      <c r="AG309"/>
      <c r="AH309"/>
      <c r="AI309"/>
      <c r="AJ309"/>
      <c r="AK309"/>
      <c r="AL309"/>
      <c r="AM309"/>
      <c r="AN309"/>
      <c r="AO309"/>
      <c r="AP309"/>
      <c r="AQ309"/>
      <c r="AR309"/>
      <c r="AS309"/>
      <c r="AT309"/>
      <c r="AU309"/>
      <c r="AV309"/>
      <c r="AW309"/>
      <c r="AX309"/>
      <c r="AY309"/>
      <c r="AZ309"/>
      <c r="BA309" s="8"/>
      <c r="BB309" s="8"/>
      <c r="BC309" s="8"/>
      <c r="BD309" s="8"/>
      <c r="BE309" s="8"/>
      <c r="BF309" s="53"/>
      <c r="BG309" s="56"/>
      <c r="BH309" s="6"/>
      <c r="BN309" s="5"/>
      <c r="BO309" s="5"/>
      <c r="BP309" s="5"/>
      <c r="BQ309" s="5"/>
      <c r="BR309" s="5"/>
      <c r="BS309" s="5"/>
      <c r="BT309" s="5"/>
      <c r="BU309" s="5"/>
      <c r="BV309" s="5"/>
      <c r="BW309" s="5"/>
      <c r="BX309" s="5"/>
      <c r="BY309" s="5"/>
      <c r="BZ309" s="5"/>
      <c r="CA309" s="5"/>
      <c r="CB309" s="5"/>
      <c r="DC309"/>
      <c r="DD309"/>
      <c r="DE309"/>
      <c r="DF309"/>
      <c r="DG309"/>
      <c r="DH309"/>
      <c r="DI309"/>
      <c r="DJ309"/>
      <c r="DK309"/>
      <c r="DL309"/>
      <c r="DM309"/>
      <c r="DN309"/>
      <c r="DO309"/>
    </row>
    <row r="310" spans="1:119" s="3" customFormat="1">
      <c r="A310" s="2"/>
      <c r="B310" s="2"/>
      <c r="C310" s="9"/>
      <c r="D310" s="9"/>
      <c r="E310" s="9"/>
      <c r="F310" s="9"/>
      <c r="G310" s="9"/>
      <c r="H310" s="9"/>
      <c r="I310" s="9"/>
      <c r="J310" s="2"/>
      <c r="K310" s="8"/>
      <c r="L310" s="8"/>
      <c r="M310" s="8"/>
      <c r="N310" s="8"/>
      <c r="O310" s="8"/>
      <c r="P310" s="8"/>
      <c r="Q310" s="8"/>
      <c r="R310" s="8"/>
      <c r="S310" s="8"/>
      <c r="T310" s="8"/>
      <c r="U310" s="8"/>
      <c r="V310" s="8"/>
      <c r="W310" s="8"/>
      <c r="X310" s="8"/>
      <c r="Y310" s="8"/>
      <c r="Z310" s="8"/>
      <c r="AA310"/>
      <c r="AB310"/>
      <c r="AC310"/>
      <c r="AD310"/>
      <c r="AE310"/>
      <c r="AF310"/>
      <c r="AG310"/>
      <c r="AH310"/>
      <c r="AI310"/>
      <c r="AJ310"/>
      <c r="AK310"/>
      <c r="AL310"/>
      <c r="AM310"/>
      <c r="AN310"/>
      <c r="AO310"/>
      <c r="AP310"/>
      <c r="AQ310"/>
      <c r="AR310"/>
      <c r="AS310"/>
      <c r="AT310"/>
      <c r="AU310"/>
      <c r="AV310"/>
      <c r="AW310"/>
      <c r="AX310"/>
      <c r="AY310"/>
      <c r="AZ310"/>
      <c r="BA310" s="8"/>
      <c r="BB310" s="8"/>
      <c r="BC310" s="8"/>
      <c r="BD310" s="8"/>
      <c r="BE310" s="8"/>
      <c r="BF310" s="53"/>
      <c r="BG310" s="56"/>
      <c r="BH310" s="6"/>
      <c r="BN310" s="5"/>
      <c r="BO310" s="5"/>
      <c r="BP310" s="5"/>
      <c r="BQ310" s="5"/>
      <c r="BR310" s="5"/>
      <c r="BS310" s="5"/>
      <c r="BT310" s="5"/>
      <c r="BU310" s="5"/>
      <c r="BV310" s="5"/>
      <c r="BW310" s="5"/>
      <c r="BX310" s="5"/>
      <c r="BY310" s="5"/>
      <c r="BZ310" s="5"/>
      <c r="CA310" s="5"/>
      <c r="CB310" s="5"/>
      <c r="DC310"/>
      <c r="DD310"/>
      <c r="DE310"/>
      <c r="DF310"/>
      <c r="DG310"/>
      <c r="DH310"/>
      <c r="DI310"/>
      <c r="DJ310"/>
      <c r="DK310"/>
      <c r="DL310"/>
      <c r="DM310"/>
      <c r="DN310"/>
      <c r="DO310"/>
    </row>
    <row r="311" spans="1:119" s="3" customFormat="1">
      <c r="A311" s="2"/>
      <c r="B311" s="2"/>
      <c r="C311" s="9"/>
      <c r="D311" s="9"/>
      <c r="E311" s="9"/>
      <c r="F311" s="9"/>
      <c r="G311" s="9"/>
      <c r="H311" s="9"/>
      <c r="I311" s="9"/>
      <c r="J311" s="2"/>
      <c r="K311" s="8"/>
      <c r="L311" s="8"/>
      <c r="M311" s="8"/>
      <c r="N311" s="8"/>
      <c r="O311" s="8"/>
      <c r="P311" s="8"/>
      <c r="Q311" s="8"/>
      <c r="R311" s="8"/>
      <c r="S311" s="8"/>
      <c r="T311" s="8"/>
      <c r="U311" s="8"/>
      <c r="V311" s="8"/>
      <c r="W311" s="8"/>
      <c r="X311" s="8"/>
      <c r="Y311" s="8"/>
      <c r="Z311" s="8"/>
      <c r="AA311"/>
      <c r="AB311"/>
      <c r="AC311"/>
      <c r="AD311"/>
      <c r="AE311"/>
      <c r="AF311"/>
      <c r="AG311"/>
      <c r="AH311"/>
      <c r="AI311"/>
      <c r="AJ311"/>
      <c r="AK311"/>
      <c r="AL311"/>
      <c r="AM311"/>
      <c r="AN311"/>
      <c r="AO311"/>
      <c r="AP311"/>
      <c r="AQ311"/>
      <c r="AR311"/>
      <c r="AS311"/>
      <c r="AT311"/>
      <c r="AU311"/>
      <c r="AV311"/>
      <c r="AW311"/>
      <c r="AX311"/>
      <c r="AY311"/>
      <c r="AZ311"/>
      <c r="BA311" s="8"/>
      <c r="BB311" s="8"/>
      <c r="BC311" s="8"/>
      <c r="BD311" s="8"/>
      <c r="BE311" s="8"/>
      <c r="BF311" s="53"/>
      <c r="BG311" s="56"/>
      <c r="BH311" s="6"/>
      <c r="BN311" s="5"/>
      <c r="BO311" s="5"/>
      <c r="BP311" s="5"/>
      <c r="BQ311" s="5"/>
      <c r="BR311" s="5"/>
      <c r="BS311" s="5"/>
      <c r="BT311" s="5"/>
      <c r="BU311" s="5"/>
      <c r="BV311" s="5"/>
      <c r="BW311" s="5"/>
      <c r="BX311" s="5"/>
      <c r="BY311" s="5"/>
      <c r="BZ311" s="5"/>
      <c r="CA311" s="5"/>
      <c r="CB311" s="5"/>
      <c r="DC311"/>
      <c r="DD311"/>
      <c r="DE311"/>
      <c r="DF311"/>
      <c r="DG311"/>
      <c r="DH311"/>
      <c r="DI311"/>
      <c r="DJ311"/>
      <c r="DK311"/>
      <c r="DL311"/>
      <c r="DM311"/>
      <c r="DN311"/>
      <c r="DO311"/>
    </row>
    <row r="312" spans="1:119" s="3" customFormat="1">
      <c r="A312" s="2"/>
      <c r="B312" s="2"/>
      <c r="C312" s="9"/>
      <c r="D312" s="9"/>
      <c r="E312" s="9"/>
      <c r="F312" s="9"/>
      <c r="G312" s="9"/>
      <c r="H312" s="9"/>
      <c r="I312" s="9"/>
      <c r="J312" s="2"/>
      <c r="K312" s="8"/>
      <c r="L312" s="8"/>
      <c r="M312" s="8"/>
      <c r="N312" s="8"/>
      <c r="O312" s="8"/>
      <c r="P312" s="8"/>
      <c r="Q312" s="8"/>
      <c r="R312" s="8"/>
      <c r="S312" s="8"/>
      <c r="T312" s="8"/>
      <c r="U312" s="8"/>
      <c r="V312" s="8"/>
      <c r="W312" s="8"/>
      <c r="X312" s="8"/>
      <c r="Y312" s="8"/>
      <c r="Z312" s="8"/>
      <c r="AA312"/>
      <c r="AB312"/>
      <c r="AC312"/>
      <c r="AD312"/>
      <c r="AE312"/>
      <c r="AF312"/>
      <c r="AG312"/>
      <c r="AH312"/>
      <c r="AI312"/>
      <c r="AJ312"/>
      <c r="AK312"/>
      <c r="AL312"/>
      <c r="AM312"/>
      <c r="AN312"/>
      <c r="AO312"/>
      <c r="AP312"/>
      <c r="AQ312"/>
      <c r="AR312"/>
      <c r="AS312"/>
      <c r="AT312"/>
      <c r="AU312"/>
      <c r="AV312"/>
      <c r="AW312"/>
      <c r="AX312"/>
      <c r="AY312"/>
      <c r="AZ312"/>
      <c r="BA312" s="8"/>
      <c r="BB312" s="8"/>
      <c r="BC312" s="8"/>
      <c r="BD312" s="8"/>
      <c r="BE312" s="8"/>
      <c r="BF312" s="53"/>
      <c r="BG312" s="56"/>
      <c r="BH312" s="6"/>
      <c r="BN312" s="5"/>
      <c r="BO312" s="5"/>
      <c r="BP312" s="5"/>
      <c r="BQ312" s="5"/>
      <c r="BR312" s="5"/>
      <c r="BS312" s="5"/>
      <c r="BT312" s="5"/>
      <c r="BU312" s="5"/>
      <c r="BV312" s="5"/>
      <c r="BW312" s="5"/>
      <c r="BX312" s="5"/>
      <c r="BY312" s="5"/>
      <c r="BZ312" s="5"/>
      <c r="CA312" s="5"/>
      <c r="CB312" s="5"/>
      <c r="DC312"/>
      <c r="DD312"/>
      <c r="DE312"/>
      <c r="DF312"/>
      <c r="DG312"/>
      <c r="DH312"/>
      <c r="DI312"/>
      <c r="DJ312"/>
      <c r="DK312"/>
      <c r="DL312"/>
      <c r="DM312"/>
      <c r="DN312"/>
      <c r="DO312"/>
    </row>
    <row r="313" spans="1:119" s="3" customFormat="1">
      <c r="A313" s="2"/>
      <c r="B313" s="2"/>
      <c r="C313" s="9"/>
      <c r="D313" s="9"/>
      <c r="E313" s="9"/>
      <c r="F313" s="9"/>
      <c r="G313" s="9"/>
      <c r="H313" s="9"/>
      <c r="I313" s="9"/>
      <c r="J313" s="2"/>
      <c r="K313" s="8"/>
      <c r="L313" s="8"/>
      <c r="M313" s="8"/>
      <c r="N313" s="8"/>
      <c r="O313" s="8"/>
      <c r="P313" s="8"/>
      <c r="Q313" s="8"/>
      <c r="R313" s="8"/>
      <c r="S313" s="8"/>
      <c r="T313" s="8"/>
      <c r="U313" s="8"/>
      <c r="V313" s="8"/>
      <c r="W313" s="8"/>
      <c r="X313" s="8"/>
      <c r="Y313" s="8"/>
      <c r="Z313" s="8"/>
      <c r="AA313"/>
      <c r="AB313"/>
      <c r="AC313"/>
      <c r="AD313"/>
      <c r="AE313"/>
      <c r="AF313"/>
      <c r="AG313"/>
      <c r="AH313"/>
      <c r="AI313"/>
      <c r="AJ313"/>
      <c r="AK313"/>
      <c r="AL313"/>
      <c r="AM313"/>
      <c r="AN313"/>
      <c r="AO313"/>
      <c r="AP313"/>
      <c r="AQ313"/>
      <c r="AR313"/>
      <c r="AS313"/>
      <c r="AT313"/>
      <c r="AU313"/>
      <c r="AV313"/>
      <c r="AW313"/>
      <c r="AX313"/>
      <c r="AY313"/>
      <c r="AZ313"/>
      <c r="BA313" s="8"/>
      <c r="BB313" s="8"/>
      <c r="BC313" s="8"/>
      <c r="BD313" s="8"/>
      <c r="BE313" s="8"/>
      <c r="BF313" s="53"/>
      <c r="BG313" s="56"/>
      <c r="BH313" s="6"/>
      <c r="BN313" s="5"/>
      <c r="BO313" s="5"/>
      <c r="BP313" s="5"/>
      <c r="BQ313" s="5"/>
      <c r="BR313" s="5"/>
      <c r="BS313" s="5"/>
      <c r="BT313" s="5"/>
      <c r="BU313" s="5"/>
      <c r="BV313" s="5"/>
      <c r="BW313" s="5"/>
      <c r="BX313" s="5"/>
      <c r="BY313" s="5"/>
      <c r="BZ313" s="5"/>
      <c r="CA313" s="5"/>
      <c r="CB313" s="5"/>
      <c r="DC313"/>
      <c r="DD313"/>
      <c r="DE313"/>
      <c r="DF313"/>
      <c r="DG313"/>
      <c r="DH313"/>
      <c r="DI313"/>
      <c r="DJ313"/>
      <c r="DK313"/>
      <c r="DL313"/>
      <c r="DM313"/>
      <c r="DN313"/>
      <c r="DO313"/>
    </row>
    <row r="314" spans="1:119" s="3" customFormat="1">
      <c r="A314" s="2"/>
      <c r="B314" s="2"/>
      <c r="C314" s="9"/>
      <c r="D314" s="9"/>
      <c r="E314" s="9"/>
      <c r="F314" s="9"/>
      <c r="G314" s="9"/>
      <c r="H314" s="9"/>
      <c r="I314" s="9"/>
      <c r="J314" s="2"/>
      <c r="K314" s="8"/>
      <c r="L314" s="8"/>
      <c r="M314" s="8"/>
      <c r="N314" s="8"/>
      <c r="O314" s="8"/>
      <c r="P314" s="8"/>
      <c r="Q314" s="8"/>
      <c r="R314" s="8"/>
      <c r="S314" s="8"/>
      <c r="T314" s="8"/>
      <c r="U314" s="8"/>
      <c r="V314" s="8"/>
      <c r="W314" s="8"/>
      <c r="X314" s="8"/>
      <c r="Y314" s="8"/>
      <c r="Z314" s="8"/>
      <c r="AA314"/>
      <c r="AB314"/>
      <c r="AC314"/>
      <c r="AD314"/>
      <c r="AE314"/>
      <c r="AF314"/>
      <c r="AG314"/>
      <c r="AH314"/>
      <c r="AI314"/>
      <c r="AJ314"/>
      <c r="AK314"/>
      <c r="AL314"/>
      <c r="AM314"/>
      <c r="AN314"/>
      <c r="AO314"/>
      <c r="AP314"/>
      <c r="AQ314"/>
      <c r="AR314"/>
      <c r="AS314"/>
      <c r="AT314"/>
      <c r="AU314"/>
      <c r="AV314"/>
      <c r="AW314"/>
      <c r="AX314"/>
      <c r="AY314"/>
      <c r="AZ314"/>
      <c r="BA314" s="8"/>
      <c r="BB314" s="8"/>
      <c r="BC314" s="8"/>
      <c r="BD314" s="8"/>
      <c r="BE314" s="8"/>
      <c r="BF314" s="53"/>
      <c r="BG314" s="56"/>
      <c r="BH314" s="6"/>
      <c r="BN314" s="5"/>
      <c r="BO314" s="5"/>
      <c r="BP314" s="5"/>
      <c r="BQ314" s="5"/>
      <c r="BR314" s="5"/>
      <c r="BS314" s="5"/>
      <c r="BT314" s="5"/>
      <c r="BU314" s="5"/>
      <c r="BV314" s="5"/>
      <c r="BW314" s="5"/>
      <c r="BX314" s="5"/>
      <c r="BY314" s="5"/>
      <c r="BZ314" s="5"/>
      <c r="CA314" s="5"/>
      <c r="CB314" s="5"/>
      <c r="DC314"/>
      <c r="DD314"/>
      <c r="DE314"/>
      <c r="DF314"/>
      <c r="DG314"/>
      <c r="DH314"/>
      <c r="DI314"/>
      <c r="DJ314"/>
      <c r="DK314"/>
      <c r="DL314"/>
      <c r="DM314"/>
      <c r="DN314"/>
      <c r="DO314"/>
    </row>
    <row r="315" spans="1:119" s="3" customFormat="1">
      <c r="A315" s="2"/>
      <c r="B315" s="2"/>
      <c r="C315" s="9"/>
      <c r="D315" s="9"/>
      <c r="E315" s="9"/>
      <c r="F315" s="9"/>
      <c r="G315" s="9"/>
      <c r="H315" s="9"/>
      <c r="I315" s="9"/>
      <c r="J315" s="2"/>
      <c r="K315" s="8"/>
      <c r="L315" s="8"/>
      <c r="M315" s="8"/>
      <c r="N315" s="8"/>
      <c r="O315" s="8"/>
      <c r="P315" s="8"/>
      <c r="Q315" s="8"/>
      <c r="R315" s="8"/>
      <c r="S315" s="8"/>
      <c r="T315" s="8"/>
      <c r="U315" s="8"/>
      <c r="V315" s="8"/>
      <c r="W315" s="8"/>
      <c r="X315" s="8"/>
      <c r="Y315" s="8"/>
      <c r="Z315" s="8"/>
      <c r="AA315"/>
      <c r="AB315"/>
      <c r="AC315"/>
      <c r="AD315"/>
      <c r="AE315"/>
      <c r="AF315"/>
      <c r="AG315"/>
      <c r="AH315"/>
      <c r="AI315"/>
      <c r="AJ315"/>
      <c r="AK315"/>
      <c r="AL315"/>
      <c r="AM315"/>
      <c r="AN315"/>
      <c r="AO315"/>
      <c r="AP315"/>
      <c r="AQ315"/>
      <c r="AR315"/>
      <c r="AS315"/>
      <c r="AT315"/>
      <c r="AU315"/>
      <c r="AV315"/>
      <c r="AW315"/>
      <c r="AX315"/>
      <c r="AY315"/>
      <c r="AZ315"/>
      <c r="BA315" s="8"/>
      <c r="BB315" s="8"/>
      <c r="BC315" s="8"/>
      <c r="BD315" s="8"/>
      <c r="BE315" s="8"/>
      <c r="BF315" s="53"/>
      <c r="BG315" s="56"/>
      <c r="BH315" s="6"/>
      <c r="BN315" s="5"/>
      <c r="BO315" s="5"/>
      <c r="BP315" s="5"/>
      <c r="BQ315" s="5"/>
      <c r="BR315" s="5"/>
      <c r="BS315" s="5"/>
      <c r="BT315" s="5"/>
      <c r="BU315" s="5"/>
      <c r="BV315" s="5"/>
      <c r="BW315" s="5"/>
      <c r="BX315" s="5"/>
      <c r="BY315" s="5"/>
      <c r="BZ315" s="5"/>
      <c r="CA315" s="5"/>
      <c r="CB315" s="5"/>
      <c r="DC315"/>
      <c r="DD315"/>
      <c r="DE315"/>
      <c r="DF315"/>
      <c r="DG315"/>
      <c r="DH315"/>
      <c r="DI315"/>
      <c r="DJ315"/>
      <c r="DK315"/>
      <c r="DL315"/>
      <c r="DM315"/>
      <c r="DN315"/>
      <c r="DO315"/>
    </row>
    <row r="316" spans="1:119" s="3" customFormat="1">
      <c r="A316" s="2"/>
      <c r="B316" s="2"/>
      <c r="C316" s="9"/>
      <c r="D316" s="9"/>
      <c r="E316" s="9"/>
      <c r="F316" s="9"/>
      <c r="G316" s="9"/>
      <c r="H316" s="9"/>
      <c r="I316" s="9"/>
      <c r="J316" s="2"/>
      <c r="K316" s="8"/>
      <c r="L316" s="8"/>
      <c r="M316" s="8"/>
      <c r="N316" s="8"/>
      <c r="O316" s="8"/>
      <c r="P316" s="8"/>
      <c r="Q316" s="8"/>
      <c r="R316" s="8"/>
      <c r="S316" s="8"/>
      <c r="T316" s="8"/>
      <c r="U316" s="8"/>
      <c r="V316" s="8"/>
      <c r="W316" s="8"/>
      <c r="X316" s="8"/>
      <c r="Y316" s="8"/>
      <c r="Z316" s="8"/>
      <c r="AA316"/>
      <c r="AB316"/>
      <c r="AC316"/>
      <c r="AD316"/>
      <c r="AE316"/>
      <c r="AF316"/>
      <c r="AG316"/>
      <c r="AH316"/>
      <c r="AI316"/>
      <c r="AJ316"/>
      <c r="AK316"/>
      <c r="AL316"/>
      <c r="AM316"/>
      <c r="AN316"/>
      <c r="AO316"/>
      <c r="AP316"/>
      <c r="AQ316"/>
      <c r="AR316"/>
      <c r="AS316"/>
      <c r="AT316"/>
      <c r="AU316"/>
      <c r="AV316"/>
      <c r="AW316"/>
      <c r="AX316"/>
      <c r="AY316"/>
      <c r="AZ316"/>
      <c r="BA316" s="8"/>
      <c r="BB316" s="8"/>
      <c r="BC316" s="8"/>
      <c r="BD316" s="8"/>
      <c r="BE316" s="8"/>
      <c r="BF316" s="53"/>
      <c r="BG316" s="56"/>
      <c r="BH316" s="6"/>
      <c r="BN316" s="5"/>
      <c r="BO316" s="5"/>
      <c r="BP316" s="5"/>
      <c r="BQ316" s="5"/>
      <c r="BR316" s="5"/>
      <c r="BS316" s="5"/>
      <c r="BT316" s="5"/>
      <c r="BU316" s="5"/>
      <c r="BV316" s="5"/>
      <c r="BW316" s="5"/>
      <c r="BX316" s="5"/>
      <c r="BY316" s="5"/>
      <c r="BZ316" s="5"/>
      <c r="CA316" s="5"/>
      <c r="CB316" s="5"/>
      <c r="DC316"/>
      <c r="DD316"/>
      <c r="DE316"/>
      <c r="DF316"/>
      <c r="DG316"/>
      <c r="DH316"/>
      <c r="DI316"/>
      <c r="DJ316"/>
      <c r="DK316"/>
      <c r="DL316"/>
      <c r="DM316"/>
      <c r="DN316"/>
      <c r="DO316"/>
    </row>
    <row r="317" spans="1:119" s="3" customFormat="1">
      <c r="A317" s="2"/>
      <c r="B317" s="2"/>
      <c r="C317" s="9"/>
      <c r="D317" s="9"/>
      <c r="E317" s="9"/>
      <c r="F317" s="9"/>
      <c r="G317" s="9"/>
      <c r="H317" s="9"/>
      <c r="I317" s="9"/>
      <c r="J317" s="2"/>
      <c r="K317" s="8"/>
      <c r="L317" s="8"/>
      <c r="M317" s="8"/>
      <c r="N317" s="8"/>
      <c r="O317" s="8"/>
      <c r="P317" s="8"/>
      <c r="Q317" s="8"/>
      <c r="R317" s="8"/>
      <c r="S317" s="8"/>
      <c r="T317" s="8"/>
      <c r="U317" s="8"/>
      <c r="V317" s="8"/>
      <c r="W317" s="8"/>
      <c r="X317" s="8"/>
      <c r="Y317" s="8"/>
      <c r="Z317" s="8"/>
      <c r="AA317"/>
      <c r="AB317"/>
      <c r="AC317"/>
      <c r="AD317"/>
      <c r="AE317"/>
      <c r="AF317"/>
      <c r="AG317"/>
      <c r="AH317"/>
      <c r="AI317"/>
      <c r="AJ317"/>
      <c r="AK317"/>
      <c r="AL317"/>
      <c r="AM317"/>
      <c r="AN317"/>
      <c r="AO317"/>
      <c r="AP317"/>
      <c r="AQ317"/>
      <c r="AR317"/>
      <c r="AS317"/>
      <c r="AT317"/>
      <c r="AU317"/>
      <c r="AV317"/>
      <c r="AW317"/>
      <c r="AX317"/>
      <c r="AY317"/>
      <c r="AZ317"/>
      <c r="BA317" s="8"/>
      <c r="BB317" s="8"/>
      <c r="BC317" s="8"/>
      <c r="BD317" s="8"/>
      <c r="BE317" s="8"/>
      <c r="BF317" s="53"/>
      <c r="BG317" s="56"/>
      <c r="BH317" s="6"/>
      <c r="BN317" s="5"/>
      <c r="BO317" s="5"/>
      <c r="BP317" s="5"/>
      <c r="BQ317" s="5"/>
      <c r="BR317" s="5"/>
      <c r="BS317" s="5"/>
      <c r="BT317" s="5"/>
      <c r="BU317" s="5"/>
      <c r="BV317" s="5"/>
      <c r="BW317" s="5"/>
      <c r="BX317" s="5"/>
      <c r="BY317" s="5"/>
      <c r="BZ317" s="5"/>
      <c r="CA317" s="5"/>
      <c r="CB317" s="5"/>
      <c r="DC317"/>
      <c r="DD317"/>
      <c r="DE317"/>
      <c r="DF317"/>
      <c r="DG317"/>
      <c r="DH317"/>
      <c r="DI317"/>
      <c r="DJ317"/>
      <c r="DK317"/>
      <c r="DL317"/>
      <c r="DM317"/>
      <c r="DN317"/>
      <c r="DO317"/>
    </row>
    <row r="318" spans="1:119" s="3" customFormat="1">
      <c r="A318" s="2"/>
      <c r="B318" s="2"/>
      <c r="C318" s="9"/>
      <c r="D318" s="9"/>
      <c r="E318" s="9"/>
      <c r="F318" s="9"/>
      <c r="G318" s="9"/>
      <c r="H318" s="9"/>
      <c r="I318" s="9"/>
      <c r="J318" s="2"/>
      <c r="K318" s="8"/>
      <c r="L318" s="8"/>
      <c r="M318" s="8"/>
      <c r="N318" s="8"/>
      <c r="O318" s="8"/>
      <c r="P318" s="8"/>
      <c r="Q318" s="8"/>
      <c r="R318" s="8"/>
      <c r="S318" s="8"/>
      <c r="T318" s="8"/>
      <c r="U318" s="8"/>
      <c r="V318" s="8"/>
      <c r="W318" s="8"/>
      <c r="X318" s="8"/>
      <c r="Y318" s="8"/>
      <c r="Z318" s="8"/>
      <c r="AA318"/>
      <c r="AB318"/>
      <c r="AC318"/>
      <c r="AD318"/>
      <c r="AE318"/>
      <c r="AF318"/>
      <c r="AG318"/>
      <c r="AH318"/>
      <c r="AI318"/>
      <c r="AJ318"/>
      <c r="AK318"/>
      <c r="AL318"/>
      <c r="AM318"/>
      <c r="AN318"/>
      <c r="AO318"/>
      <c r="AP318"/>
      <c r="AQ318"/>
      <c r="AR318"/>
      <c r="AS318"/>
      <c r="AT318"/>
      <c r="AU318"/>
      <c r="AV318"/>
      <c r="AW318"/>
      <c r="AX318"/>
      <c r="AY318"/>
      <c r="AZ318"/>
      <c r="BA318" s="8"/>
      <c r="BB318" s="8"/>
      <c r="BC318" s="8"/>
      <c r="BD318" s="8"/>
      <c r="BE318" s="8"/>
      <c r="BF318" s="53"/>
      <c r="BG318" s="56"/>
      <c r="BH318" s="6"/>
      <c r="BN318" s="5"/>
      <c r="BO318" s="5"/>
      <c r="BP318" s="5"/>
      <c r="BQ318" s="5"/>
      <c r="BR318" s="5"/>
      <c r="BS318" s="5"/>
      <c r="BT318" s="5"/>
      <c r="BU318" s="5"/>
      <c r="BV318" s="5"/>
      <c r="BW318" s="5"/>
      <c r="BX318" s="5"/>
      <c r="BY318" s="5"/>
      <c r="BZ318" s="5"/>
      <c r="CA318" s="5"/>
      <c r="CB318" s="5"/>
      <c r="DC318"/>
      <c r="DD318"/>
      <c r="DE318"/>
      <c r="DF318"/>
      <c r="DG318"/>
      <c r="DH318"/>
      <c r="DI318"/>
      <c r="DJ318"/>
      <c r="DK318"/>
      <c r="DL318"/>
      <c r="DM318"/>
      <c r="DN318"/>
      <c r="DO318"/>
    </row>
    <row r="319" spans="1:119" s="3" customFormat="1">
      <c r="A319" s="2"/>
      <c r="B319" s="2"/>
      <c r="C319" s="9"/>
      <c r="D319" s="9"/>
      <c r="E319" s="9"/>
      <c r="F319" s="9"/>
      <c r="G319" s="9"/>
      <c r="H319" s="9"/>
      <c r="I319" s="9"/>
      <c r="J319" s="2"/>
      <c r="K319" s="8"/>
      <c r="L319" s="8"/>
      <c r="M319" s="8"/>
      <c r="N319" s="8"/>
      <c r="O319" s="8"/>
      <c r="P319" s="8"/>
      <c r="Q319" s="8"/>
      <c r="R319" s="8"/>
      <c r="S319" s="8"/>
      <c r="T319" s="8"/>
      <c r="U319" s="8"/>
      <c r="V319" s="8"/>
      <c r="W319" s="8"/>
      <c r="X319" s="8"/>
      <c r="Y319" s="8"/>
      <c r="Z319" s="8"/>
      <c r="AA319"/>
      <c r="AB319"/>
      <c r="AC319"/>
      <c r="AD319"/>
      <c r="AE319"/>
      <c r="AF319"/>
      <c r="AG319"/>
      <c r="AH319"/>
      <c r="AI319"/>
      <c r="AJ319"/>
      <c r="AK319"/>
      <c r="AL319"/>
      <c r="AM319"/>
      <c r="AN319"/>
      <c r="AO319"/>
      <c r="AP319"/>
      <c r="AQ319"/>
      <c r="AR319"/>
      <c r="AS319"/>
      <c r="AT319"/>
      <c r="AU319"/>
      <c r="AV319"/>
      <c r="AW319"/>
      <c r="AX319"/>
      <c r="AY319"/>
      <c r="AZ319"/>
      <c r="BA319" s="8"/>
      <c r="BB319" s="8"/>
      <c r="BC319" s="8"/>
      <c r="BD319" s="8"/>
      <c r="BE319" s="8"/>
      <c r="BF319" s="53"/>
      <c r="BG319" s="56"/>
      <c r="BH319" s="6"/>
      <c r="BN319" s="5"/>
      <c r="BO319" s="5"/>
      <c r="BP319" s="5"/>
      <c r="BQ319" s="5"/>
      <c r="BR319" s="5"/>
      <c r="BS319" s="5"/>
      <c r="BT319" s="5"/>
      <c r="BU319" s="5"/>
      <c r="BV319" s="5"/>
      <c r="BW319" s="5"/>
      <c r="BX319" s="5"/>
      <c r="BY319" s="5"/>
      <c r="BZ319" s="5"/>
      <c r="CA319" s="5"/>
      <c r="CB319" s="5"/>
      <c r="DC319"/>
      <c r="DD319"/>
      <c r="DE319"/>
      <c r="DF319"/>
      <c r="DG319"/>
      <c r="DH319"/>
      <c r="DI319"/>
      <c r="DJ319"/>
      <c r="DK319"/>
      <c r="DL319"/>
      <c r="DM319"/>
      <c r="DN319"/>
      <c r="DO319"/>
    </row>
    <row r="320" spans="1:119" s="3" customFormat="1">
      <c r="A320" s="2"/>
      <c r="B320" s="2"/>
      <c r="C320" s="9"/>
      <c r="D320" s="9"/>
      <c r="E320" s="9"/>
      <c r="F320" s="9"/>
      <c r="G320" s="9"/>
      <c r="H320" s="9"/>
      <c r="I320" s="9"/>
      <c r="J320" s="2"/>
      <c r="K320" s="8"/>
      <c r="L320" s="8"/>
      <c r="M320" s="8"/>
      <c r="N320" s="8"/>
      <c r="O320" s="8"/>
      <c r="P320" s="8"/>
      <c r="Q320" s="8"/>
      <c r="R320" s="8"/>
      <c r="S320" s="8"/>
      <c r="T320" s="8"/>
      <c r="U320" s="8"/>
      <c r="V320" s="8"/>
      <c r="W320" s="8"/>
      <c r="X320" s="8"/>
      <c r="Y320" s="8"/>
      <c r="Z320" s="8"/>
      <c r="AA320"/>
      <c r="AB320"/>
      <c r="AC320"/>
      <c r="AD320"/>
      <c r="AE320"/>
      <c r="AF320"/>
      <c r="AG320"/>
      <c r="AH320"/>
      <c r="AI320"/>
      <c r="AJ320"/>
      <c r="AK320"/>
      <c r="AL320"/>
      <c r="AM320"/>
      <c r="AN320"/>
      <c r="AO320"/>
      <c r="AP320"/>
      <c r="AQ320"/>
      <c r="AR320"/>
      <c r="AS320"/>
      <c r="AT320"/>
      <c r="AU320"/>
      <c r="AV320"/>
      <c r="AW320"/>
      <c r="AX320"/>
      <c r="AY320"/>
      <c r="AZ320"/>
      <c r="BA320" s="8"/>
      <c r="BB320" s="8"/>
      <c r="BC320" s="8"/>
      <c r="BD320" s="8"/>
      <c r="BE320" s="8"/>
      <c r="BF320" s="53"/>
      <c r="BG320" s="56"/>
      <c r="BH320" s="6"/>
      <c r="BN320" s="5"/>
      <c r="BO320" s="5"/>
      <c r="BP320" s="5"/>
      <c r="BQ320" s="5"/>
      <c r="BR320" s="5"/>
      <c r="BS320" s="5"/>
      <c r="BT320" s="5"/>
      <c r="BU320" s="5"/>
      <c r="BV320" s="5"/>
      <c r="BW320" s="5"/>
      <c r="BX320" s="5"/>
      <c r="BY320" s="5"/>
      <c r="BZ320" s="5"/>
      <c r="CA320" s="5"/>
      <c r="CB320" s="5"/>
      <c r="DC320"/>
      <c r="DD320"/>
      <c r="DE320"/>
      <c r="DF320"/>
      <c r="DG320"/>
      <c r="DH320"/>
      <c r="DI320"/>
      <c r="DJ320"/>
      <c r="DK320"/>
      <c r="DL320"/>
      <c r="DM320"/>
      <c r="DN320"/>
      <c r="DO320"/>
    </row>
    <row r="321" spans="1:119" s="3" customFormat="1">
      <c r="A321" s="2"/>
      <c r="B321" s="2"/>
      <c r="C321" s="9"/>
      <c r="D321" s="9"/>
      <c r="E321" s="9"/>
      <c r="F321" s="9"/>
      <c r="G321" s="9"/>
      <c r="H321" s="9"/>
      <c r="I321" s="9"/>
      <c r="J321" s="2"/>
      <c r="K321" s="8"/>
      <c r="L321" s="8"/>
      <c r="M321" s="8"/>
      <c r="N321" s="8"/>
      <c r="O321" s="8"/>
      <c r="P321" s="8"/>
      <c r="Q321" s="8"/>
      <c r="R321" s="8"/>
      <c r="S321" s="8"/>
      <c r="T321" s="8"/>
      <c r="U321" s="8"/>
      <c r="V321" s="8"/>
      <c r="W321" s="8"/>
      <c r="X321" s="8"/>
      <c r="Y321" s="8"/>
      <c r="Z321" s="8"/>
      <c r="AA321"/>
      <c r="AB321"/>
      <c r="AC321"/>
      <c r="AD321"/>
      <c r="AE321"/>
      <c r="AF321"/>
      <c r="AG321"/>
      <c r="AH321"/>
      <c r="AI321"/>
      <c r="AJ321"/>
      <c r="AK321"/>
      <c r="AL321"/>
      <c r="AM321"/>
      <c r="AN321"/>
      <c r="AO321"/>
      <c r="AP321"/>
      <c r="AQ321"/>
      <c r="AR321"/>
      <c r="AS321"/>
      <c r="AT321"/>
      <c r="AU321"/>
      <c r="AV321"/>
      <c r="AW321"/>
      <c r="AX321"/>
      <c r="AY321"/>
      <c r="AZ321"/>
      <c r="BA321" s="8"/>
      <c r="BB321" s="8"/>
      <c r="BC321" s="8"/>
      <c r="BD321" s="8"/>
      <c r="BE321" s="8"/>
      <c r="BF321" s="53"/>
      <c r="BG321" s="56"/>
      <c r="BH321" s="6"/>
      <c r="BN321" s="5"/>
      <c r="BO321" s="5"/>
      <c r="BP321" s="5"/>
      <c r="BQ321" s="5"/>
      <c r="BR321" s="5"/>
      <c r="BS321" s="5"/>
      <c r="BT321" s="5"/>
      <c r="BU321" s="5"/>
      <c r="BV321" s="5"/>
      <c r="BW321" s="5"/>
      <c r="BX321" s="5"/>
      <c r="BY321" s="5"/>
      <c r="BZ321" s="5"/>
      <c r="CA321" s="5"/>
      <c r="CB321" s="5"/>
      <c r="DC321"/>
      <c r="DD321"/>
      <c r="DE321"/>
      <c r="DF321"/>
      <c r="DG321"/>
      <c r="DH321"/>
      <c r="DI321"/>
      <c r="DJ321"/>
      <c r="DK321"/>
      <c r="DL321"/>
      <c r="DM321"/>
      <c r="DN321"/>
      <c r="DO321"/>
    </row>
    <row r="322" spans="1:119" s="3" customFormat="1">
      <c r="A322" s="2"/>
      <c r="B322" s="2"/>
      <c r="C322" s="9"/>
      <c r="D322" s="9"/>
      <c r="E322" s="9"/>
      <c r="F322" s="9"/>
      <c r="G322" s="9"/>
      <c r="H322" s="9"/>
      <c r="I322" s="9"/>
      <c r="J322" s="2"/>
      <c r="K322" s="8"/>
      <c r="L322" s="8"/>
      <c r="M322" s="8"/>
      <c r="N322" s="8"/>
      <c r="O322" s="8"/>
      <c r="P322" s="8"/>
      <c r="Q322" s="8"/>
      <c r="R322" s="8"/>
      <c r="S322" s="8"/>
      <c r="T322" s="8"/>
      <c r="U322" s="8"/>
      <c r="V322" s="8"/>
      <c r="W322" s="8"/>
      <c r="X322" s="8"/>
      <c r="Y322" s="8"/>
      <c r="Z322" s="8"/>
      <c r="AA322"/>
      <c r="AB322"/>
      <c r="AC322"/>
      <c r="AD322"/>
      <c r="AE322"/>
      <c r="AF322"/>
      <c r="AG322"/>
      <c r="AH322"/>
      <c r="AI322"/>
      <c r="AJ322"/>
      <c r="AK322"/>
      <c r="AL322"/>
      <c r="AM322"/>
      <c r="AN322"/>
      <c r="AO322"/>
      <c r="AP322"/>
      <c r="AQ322"/>
      <c r="AR322"/>
      <c r="AS322"/>
      <c r="AT322"/>
      <c r="AU322"/>
      <c r="AV322"/>
      <c r="AW322"/>
      <c r="AX322"/>
      <c r="AY322"/>
      <c r="AZ322"/>
      <c r="BA322" s="8"/>
      <c r="BB322" s="8"/>
      <c r="BC322" s="8"/>
      <c r="BD322" s="8"/>
      <c r="BE322" s="8"/>
      <c r="BF322" s="53"/>
      <c r="BG322" s="56"/>
      <c r="BH322" s="6"/>
      <c r="BN322" s="5"/>
      <c r="BO322" s="5"/>
      <c r="BP322" s="5"/>
      <c r="BQ322" s="5"/>
      <c r="BR322" s="5"/>
      <c r="BS322" s="5"/>
      <c r="BT322" s="5"/>
      <c r="BU322" s="5"/>
      <c r="BV322" s="5"/>
      <c r="BW322" s="5"/>
      <c r="BX322" s="5"/>
      <c r="BY322" s="5"/>
      <c r="BZ322" s="5"/>
      <c r="CA322" s="5"/>
      <c r="CB322" s="5"/>
      <c r="DC322"/>
      <c r="DD322"/>
      <c r="DE322"/>
      <c r="DF322"/>
      <c r="DG322"/>
      <c r="DH322"/>
      <c r="DI322"/>
      <c r="DJ322"/>
      <c r="DK322"/>
      <c r="DL322"/>
      <c r="DM322"/>
      <c r="DN322"/>
      <c r="DO322"/>
    </row>
    <row r="323" spans="1:119" s="3" customFormat="1">
      <c r="A323" s="2"/>
      <c r="B323" s="2"/>
      <c r="C323" s="9"/>
      <c r="D323" s="9"/>
      <c r="E323" s="9"/>
      <c r="F323" s="9"/>
      <c r="G323" s="9"/>
      <c r="H323" s="9"/>
      <c r="I323" s="9"/>
      <c r="J323" s="2"/>
      <c r="K323" s="8"/>
      <c r="L323" s="8"/>
      <c r="M323" s="8"/>
      <c r="N323" s="8"/>
      <c r="O323" s="8"/>
      <c r="P323" s="8"/>
      <c r="Q323" s="8"/>
      <c r="R323" s="8"/>
      <c r="S323" s="8"/>
      <c r="T323" s="8"/>
      <c r="U323" s="8"/>
      <c r="V323" s="8"/>
      <c r="W323" s="8"/>
      <c r="X323" s="8"/>
      <c r="Y323" s="8"/>
      <c r="Z323" s="8"/>
      <c r="AA323"/>
      <c r="AB323"/>
      <c r="AC323"/>
      <c r="AD323"/>
      <c r="AE323"/>
      <c r="AF323"/>
      <c r="AG323"/>
      <c r="AH323"/>
      <c r="AI323"/>
      <c r="AJ323"/>
      <c r="AK323"/>
      <c r="AL323"/>
      <c r="AM323"/>
      <c r="AN323"/>
      <c r="AO323"/>
      <c r="AP323"/>
      <c r="AQ323"/>
      <c r="AR323"/>
      <c r="AS323"/>
      <c r="AT323"/>
      <c r="AU323"/>
      <c r="AV323"/>
      <c r="AW323"/>
      <c r="AX323"/>
      <c r="AY323"/>
      <c r="AZ323"/>
      <c r="BA323" s="8"/>
      <c r="BB323" s="8"/>
      <c r="BC323" s="8"/>
      <c r="BD323" s="8"/>
      <c r="BE323" s="8"/>
      <c r="BF323" s="53"/>
      <c r="BG323" s="56"/>
      <c r="BH323" s="6"/>
      <c r="BN323" s="5"/>
      <c r="BO323" s="5"/>
      <c r="BP323" s="5"/>
      <c r="BQ323" s="5"/>
      <c r="BR323" s="5"/>
      <c r="BS323" s="5"/>
      <c r="BT323" s="5"/>
      <c r="BU323" s="5"/>
      <c r="BV323" s="5"/>
      <c r="BW323" s="5"/>
      <c r="BX323" s="5"/>
      <c r="BY323" s="5"/>
      <c r="BZ323" s="5"/>
      <c r="CA323" s="5"/>
      <c r="CB323" s="5"/>
      <c r="DC323"/>
      <c r="DD323"/>
      <c r="DE323"/>
      <c r="DF323"/>
      <c r="DG323"/>
      <c r="DH323"/>
      <c r="DI323"/>
      <c r="DJ323"/>
      <c r="DK323"/>
      <c r="DL323"/>
      <c r="DM323"/>
      <c r="DN323"/>
      <c r="DO323"/>
    </row>
    <row r="324" spans="1:119" s="3" customFormat="1">
      <c r="A324" s="2"/>
      <c r="B324" s="2"/>
      <c r="C324" s="9"/>
      <c r="D324" s="9"/>
      <c r="E324" s="9"/>
      <c r="F324" s="9"/>
      <c r="G324" s="9"/>
      <c r="H324" s="9"/>
      <c r="I324" s="9"/>
      <c r="J324" s="2"/>
      <c r="K324" s="8"/>
      <c r="L324" s="8"/>
      <c r="M324" s="8"/>
      <c r="N324" s="8"/>
      <c r="O324" s="8"/>
      <c r="P324" s="8"/>
      <c r="Q324" s="8"/>
      <c r="R324" s="8"/>
      <c r="S324" s="8"/>
      <c r="T324" s="8"/>
      <c r="U324" s="8"/>
      <c r="V324" s="8"/>
      <c r="W324" s="8"/>
      <c r="X324" s="8"/>
      <c r="Y324" s="8"/>
      <c r="Z324" s="8"/>
      <c r="AA324"/>
      <c r="AB324"/>
      <c r="AC324"/>
      <c r="AD324"/>
      <c r="AE324"/>
      <c r="AF324"/>
      <c r="AG324"/>
      <c r="AH324"/>
      <c r="AI324"/>
      <c r="AJ324"/>
      <c r="AK324"/>
      <c r="AL324"/>
      <c r="AM324"/>
      <c r="AN324"/>
      <c r="AO324"/>
      <c r="AP324"/>
      <c r="AQ324"/>
      <c r="AR324"/>
      <c r="AS324"/>
      <c r="AT324"/>
      <c r="AU324"/>
      <c r="AV324"/>
      <c r="AW324"/>
      <c r="AX324"/>
      <c r="AY324"/>
      <c r="AZ324"/>
      <c r="BA324" s="8"/>
      <c r="BB324" s="8"/>
      <c r="BC324" s="8"/>
      <c r="BD324" s="8"/>
      <c r="BE324" s="8"/>
      <c r="BF324" s="53"/>
      <c r="BG324" s="56"/>
      <c r="BH324" s="6"/>
      <c r="BN324" s="5"/>
      <c r="BO324" s="5"/>
      <c r="BP324" s="5"/>
      <c r="BQ324" s="5"/>
      <c r="BR324" s="5"/>
      <c r="BS324" s="5"/>
      <c r="BT324" s="5"/>
      <c r="BU324" s="5"/>
      <c r="BV324" s="5"/>
      <c r="BW324" s="5"/>
      <c r="BX324" s="5"/>
      <c r="BY324" s="5"/>
      <c r="BZ324" s="5"/>
      <c r="CA324" s="5"/>
      <c r="CB324" s="5"/>
      <c r="DC324"/>
      <c r="DD324"/>
      <c r="DE324"/>
      <c r="DF324"/>
      <c r="DG324"/>
      <c r="DH324"/>
      <c r="DI324"/>
      <c r="DJ324"/>
      <c r="DK324"/>
      <c r="DL324"/>
      <c r="DM324"/>
      <c r="DN324"/>
      <c r="DO324"/>
    </row>
    <row r="325" spans="1:119" s="3" customFormat="1">
      <c r="A325" s="2"/>
      <c r="B325" s="2"/>
      <c r="C325" s="9"/>
      <c r="D325" s="9"/>
      <c r="E325" s="9"/>
      <c r="F325" s="9"/>
      <c r="G325" s="9"/>
      <c r="H325" s="9"/>
      <c r="I325" s="9"/>
      <c r="J325" s="2"/>
      <c r="K325" s="8"/>
      <c r="L325" s="8"/>
      <c r="M325" s="8"/>
      <c r="N325" s="8"/>
      <c r="O325" s="8"/>
      <c r="P325" s="8"/>
      <c r="Q325" s="8"/>
      <c r="R325" s="8"/>
      <c r="S325" s="8"/>
      <c r="T325" s="8"/>
      <c r="U325" s="8"/>
      <c r="V325" s="8"/>
      <c r="W325" s="8"/>
      <c r="X325" s="8"/>
      <c r="Y325" s="8"/>
      <c r="Z325" s="8"/>
      <c r="AA325"/>
      <c r="AB325"/>
      <c r="AC325"/>
      <c r="AD325"/>
      <c r="AE325"/>
      <c r="AF325"/>
      <c r="AG325"/>
      <c r="AH325"/>
      <c r="AI325"/>
      <c r="AJ325"/>
      <c r="AK325"/>
      <c r="AL325"/>
      <c r="AM325"/>
      <c r="AN325"/>
      <c r="AO325"/>
      <c r="AP325"/>
      <c r="AQ325"/>
      <c r="AR325"/>
      <c r="AS325"/>
      <c r="AT325"/>
      <c r="AU325"/>
      <c r="AV325"/>
      <c r="AW325"/>
      <c r="AX325"/>
      <c r="AY325"/>
      <c r="AZ325"/>
      <c r="BA325" s="8"/>
      <c r="BB325" s="8"/>
      <c r="BC325" s="8"/>
      <c r="BD325" s="8"/>
      <c r="BE325" s="8"/>
      <c r="BF325" s="53"/>
      <c r="BG325" s="56"/>
      <c r="BH325" s="6"/>
      <c r="BN325" s="5"/>
      <c r="BO325" s="5"/>
      <c r="BP325" s="5"/>
      <c r="BQ325" s="5"/>
      <c r="BR325" s="5"/>
      <c r="BS325" s="5"/>
      <c r="BT325" s="5"/>
      <c r="BU325" s="5"/>
      <c r="BV325" s="5"/>
      <c r="BW325" s="5"/>
      <c r="BX325" s="5"/>
      <c r="BY325" s="5"/>
      <c r="BZ325" s="5"/>
      <c r="CA325" s="5"/>
      <c r="CB325" s="5"/>
      <c r="DC325"/>
      <c r="DD325"/>
      <c r="DE325"/>
      <c r="DF325"/>
      <c r="DG325"/>
      <c r="DH325"/>
      <c r="DI325"/>
      <c r="DJ325"/>
      <c r="DK325"/>
      <c r="DL325"/>
      <c r="DM325"/>
      <c r="DN325"/>
      <c r="DO325"/>
    </row>
    <row r="326" spans="1:119" s="3" customFormat="1">
      <c r="A326" s="2"/>
      <c r="B326" s="2"/>
      <c r="C326" s="9"/>
      <c r="D326" s="9"/>
      <c r="E326" s="9"/>
      <c r="F326" s="9"/>
      <c r="G326" s="9"/>
      <c r="H326" s="9"/>
      <c r="I326" s="9"/>
      <c r="J326" s="2"/>
      <c r="K326" s="8"/>
      <c r="L326" s="8"/>
      <c r="M326" s="8"/>
      <c r="N326" s="8"/>
      <c r="O326" s="8"/>
      <c r="P326" s="8"/>
      <c r="Q326" s="8"/>
      <c r="R326" s="8"/>
      <c r="S326" s="8"/>
      <c r="T326" s="8"/>
      <c r="U326" s="8"/>
      <c r="V326" s="8"/>
      <c r="W326" s="8"/>
      <c r="X326" s="8"/>
      <c r="Y326" s="8"/>
      <c r="Z326" s="8"/>
      <c r="AA326"/>
      <c r="AB326"/>
      <c r="AC326"/>
      <c r="AD326"/>
      <c r="AE326"/>
      <c r="AF326"/>
      <c r="AG326"/>
      <c r="AH326"/>
      <c r="AI326"/>
      <c r="AJ326"/>
      <c r="AK326"/>
      <c r="AL326"/>
      <c r="AM326"/>
      <c r="AN326"/>
      <c r="AO326"/>
      <c r="AP326"/>
      <c r="AQ326"/>
      <c r="AR326"/>
      <c r="AS326"/>
      <c r="AT326"/>
      <c r="AU326"/>
      <c r="AV326"/>
      <c r="AW326"/>
      <c r="AX326"/>
      <c r="AY326"/>
      <c r="AZ326"/>
      <c r="BA326" s="8"/>
      <c r="BB326" s="8"/>
      <c r="BC326" s="8"/>
      <c r="BD326" s="8"/>
      <c r="BE326" s="8"/>
      <c r="BF326" s="53"/>
      <c r="BG326" s="56"/>
      <c r="BH326" s="6"/>
      <c r="BN326" s="5"/>
      <c r="BO326" s="5"/>
      <c r="BP326" s="5"/>
      <c r="BQ326" s="5"/>
      <c r="BR326" s="5"/>
      <c r="BS326" s="5"/>
      <c r="BT326" s="5"/>
      <c r="BU326" s="5"/>
      <c r="BV326" s="5"/>
      <c r="BW326" s="5"/>
      <c r="BX326" s="5"/>
      <c r="BY326" s="5"/>
      <c r="BZ326" s="5"/>
      <c r="CA326" s="5"/>
      <c r="CB326" s="5"/>
      <c r="DC326"/>
      <c r="DD326"/>
      <c r="DE326"/>
      <c r="DF326"/>
      <c r="DG326"/>
      <c r="DH326"/>
      <c r="DI326"/>
      <c r="DJ326"/>
      <c r="DK326"/>
      <c r="DL326"/>
      <c r="DM326"/>
      <c r="DN326"/>
      <c r="DO326"/>
    </row>
    <row r="327" spans="1:119" s="3" customFormat="1">
      <c r="A327" s="2"/>
      <c r="B327" s="2"/>
      <c r="C327" s="9"/>
      <c r="D327" s="9"/>
      <c r="E327" s="9"/>
      <c r="F327" s="9"/>
      <c r="G327" s="9"/>
      <c r="H327" s="9"/>
      <c r="I327" s="9"/>
      <c r="J327" s="2"/>
      <c r="K327" s="8"/>
      <c r="L327" s="8"/>
      <c r="M327" s="8"/>
      <c r="N327" s="8"/>
      <c r="O327" s="8"/>
      <c r="P327" s="8"/>
      <c r="Q327" s="8"/>
      <c r="R327" s="8"/>
      <c r="S327" s="8"/>
      <c r="T327" s="8"/>
      <c r="U327" s="8"/>
      <c r="V327" s="8"/>
      <c r="W327" s="8"/>
      <c r="X327" s="8"/>
      <c r="Y327" s="8"/>
      <c r="Z327" s="8"/>
      <c r="AA327"/>
      <c r="AB327"/>
      <c r="AC327"/>
      <c r="AD327"/>
      <c r="AE327"/>
      <c r="AF327"/>
      <c r="AG327"/>
      <c r="AH327"/>
      <c r="AI327"/>
      <c r="AJ327"/>
      <c r="AK327"/>
      <c r="AL327"/>
      <c r="AM327"/>
      <c r="AN327"/>
      <c r="AO327"/>
      <c r="AP327"/>
      <c r="AQ327"/>
      <c r="AR327"/>
      <c r="AS327"/>
      <c r="AT327"/>
      <c r="AU327"/>
      <c r="AV327"/>
      <c r="AW327"/>
      <c r="AX327"/>
      <c r="AY327"/>
      <c r="AZ327"/>
      <c r="BA327" s="8"/>
      <c r="BB327" s="8"/>
      <c r="BC327" s="8"/>
      <c r="BD327" s="8"/>
      <c r="BE327" s="8"/>
      <c r="BF327" s="53"/>
      <c r="BG327" s="56"/>
      <c r="BH327" s="6"/>
      <c r="BN327" s="5"/>
      <c r="BO327" s="5"/>
      <c r="BP327" s="5"/>
      <c r="BQ327" s="5"/>
      <c r="BR327" s="5"/>
      <c r="BS327" s="5"/>
      <c r="BT327" s="5"/>
      <c r="BU327" s="5"/>
      <c r="BV327" s="5"/>
      <c r="BW327" s="5"/>
      <c r="BX327" s="5"/>
      <c r="BY327" s="5"/>
      <c r="BZ327" s="5"/>
      <c r="CA327" s="5"/>
      <c r="CB327" s="5"/>
      <c r="DC327"/>
      <c r="DD327"/>
      <c r="DE327"/>
      <c r="DF327"/>
      <c r="DG327"/>
      <c r="DH327"/>
      <c r="DI327"/>
      <c r="DJ327"/>
      <c r="DK327"/>
      <c r="DL327"/>
      <c r="DM327"/>
      <c r="DN327"/>
      <c r="DO327"/>
    </row>
    <row r="328" spans="1:119" s="3" customFormat="1">
      <c r="A328" s="2"/>
      <c r="B328" s="2"/>
      <c r="C328" s="9"/>
      <c r="D328" s="9"/>
      <c r="E328" s="9"/>
      <c r="F328" s="9"/>
      <c r="G328" s="9"/>
      <c r="H328" s="9"/>
      <c r="I328" s="9"/>
      <c r="J328" s="2"/>
      <c r="K328" s="8"/>
      <c r="L328" s="8"/>
      <c r="M328" s="8"/>
      <c r="N328" s="8"/>
      <c r="O328" s="8"/>
      <c r="P328" s="8"/>
      <c r="Q328" s="8"/>
      <c r="R328" s="8"/>
      <c r="S328" s="8"/>
      <c r="T328" s="8"/>
      <c r="U328" s="8"/>
      <c r="V328" s="8"/>
      <c r="W328" s="8"/>
      <c r="X328" s="8"/>
      <c r="Y328" s="8"/>
      <c r="Z328" s="8"/>
      <c r="AA328"/>
      <c r="AB328"/>
      <c r="AC328"/>
      <c r="AD328"/>
      <c r="AE328"/>
      <c r="AF328"/>
      <c r="AG328"/>
      <c r="AH328"/>
      <c r="AI328"/>
      <c r="AJ328"/>
      <c r="AK328"/>
      <c r="AL328"/>
      <c r="AM328"/>
      <c r="AN328"/>
      <c r="AO328"/>
      <c r="AP328"/>
      <c r="AQ328"/>
      <c r="AR328"/>
      <c r="AS328"/>
      <c r="AT328"/>
      <c r="AU328"/>
      <c r="AV328"/>
      <c r="AW328"/>
      <c r="AX328"/>
      <c r="AY328"/>
      <c r="AZ328"/>
      <c r="BA328" s="8"/>
      <c r="BB328" s="8"/>
      <c r="BC328" s="8"/>
      <c r="BD328" s="8"/>
      <c r="BE328" s="8"/>
      <c r="BF328" s="53"/>
      <c r="BG328" s="56"/>
      <c r="BH328" s="6"/>
      <c r="BN328" s="5"/>
      <c r="BO328" s="5"/>
      <c r="BP328" s="5"/>
      <c r="BQ328" s="5"/>
      <c r="BR328" s="5"/>
      <c r="BS328" s="5"/>
      <c r="BT328" s="5"/>
      <c r="BU328" s="5"/>
      <c r="BV328" s="5"/>
      <c r="BW328" s="5"/>
      <c r="BX328" s="5"/>
      <c r="BY328" s="5"/>
      <c r="BZ328" s="5"/>
      <c r="CA328" s="5"/>
      <c r="CB328" s="5"/>
      <c r="DC328"/>
      <c r="DD328"/>
      <c r="DE328"/>
      <c r="DF328"/>
      <c r="DG328"/>
      <c r="DH328"/>
      <c r="DI328"/>
      <c r="DJ328"/>
      <c r="DK328"/>
      <c r="DL328"/>
      <c r="DM328"/>
      <c r="DN328"/>
      <c r="DO328"/>
    </row>
    <row r="329" spans="1:119" s="3" customFormat="1">
      <c r="A329" s="2"/>
      <c r="B329" s="2"/>
      <c r="C329" s="9"/>
      <c r="D329" s="9"/>
      <c r="E329" s="9"/>
      <c r="F329" s="9"/>
      <c r="G329" s="9"/>
      <c r="H329" s="9"/>
      <c r="I329" s="9"/>
      <c r="J329" s="2"/>
      <c r="K329" s="8"/>
      <c r="L329" s="8"/>
      <c r="M329" s="8"/>
      <c r="N329" s="8"/>
      <c r="O329" s="8"/>
      <c r="P329" s="8"/>
      <c r="Q329" s="8"/>
      <c r="R329" s="8"/>
      <c r="S329" s="8"/>
      <c r="T329" s="8"/>
      <c r="U329" s="8"/>
      <c r="V329" s="8"/>
      <c r="W329" s="8"/>
      <c r="X329" s="8"/>
      <c r="Y329" s="8"/>
      <c r="Z329" s="8"/>
      <c r="AA329"/>
      <c r="AB329"/>
      <c r="AC329"/>
      <c r="AD329"/>
      <c r="AE329"/>
      <c r="AF329"/>
      <c r="AG329"/>
      <c r="AH329"/>
      <c r="AI329"/>
      <c r="AJ329"/>
      <c r="AK329"/>
      <c r="AL329"/>
      <c r="AM329"/>
      <c r="AN329"/>
      <c r="AO329"/>
      <c r="AP329"/>
      <c r="AQ329"/>
      <c r="AR329"/>
      <c r="AS329"/>
      <c r="AT329"/>
      <c r="AU329"/>
      <c r="AV329"/>
      <c r="AW329"/>
      <c r="AX329"/>
      <c r="AY329"/>
      <c r="AZ329"/>
      <c r="BA329" s="8"/>
      <c r="BB329" s="8"/>
      <c r="BC329" s="8"/>
      <c r="BD329" s="8"/>
      <c r="BE329" s="8"/>
      <c r="BF329" s="53"/>
      <c r="BG329" s="56"/>
      <c r="BH329" s="6"/>
      <c r="BN329" s="5"/>
      <c r="BO329" s="5"/>
      <c r="BP329" s="5"/>
      <c r="BQ329" s="5"/>
      <c r="BR329" s="5"/>
      <c r="BS329" s="5"/>
      <c r="BT329" s="5"/>
      <c r="BU329" s="5"/>
      <c r="BV329" s="5"/>
      <c r="BW329" s="5"/>
      <c r="BX329" s="5"/>
      <c r="BY329" s="5"/>
      <c r="BZ329" s="5"/>
      <c r="CA329" s="5"/>
      <c r="CB329" s="5"/>
      <c r="DC329"/>
      <c r="DD329"/>
      <c r="DE329"/>
      <c r="DF329"/>
      <c r="DG329"/>
      <c r="DH329"/>
      <c r="DI329"/>
      <c r="DJ329"/>
      <c r="DK329"/>
      <c r="DL329"/>
      <c r="DM329"/>
      <c r="DN329"/>
      <c r="DO329"/>
    </row>
    <row r="330" spans="1:119" s="3" customFormat="1">
      <c r="A330" s="2"/>
      <c r="B330" s="2"/>
      <c r="C330" s="9"/>
      <c r="D330" s="9"/>
      <c r="E330" s="9"/>
      <c r="F330" s="9"/>
      <c r="G330" s="9"/>
      <c r="H330" s="9"/>
      <c r="I330" s="9"/>
      <c r="J330" s="2"/>
      <c r="K330" s="8"/>
      <c r="L330" s="8"/>
      <c r="M330" s="8"/>
      <c r="N330" s="8"/>
      <c r="O330" s="8"/>
      <c r="P330" s="8"/>
      <c r="Q330" s="8"/>
      <c r="R330" s="8"/>
      <c r="S330" s="8"/>
      <c r="T330" s="8"/>
      <c r="U330" s="8"/>
      <c r="V330" s="8"/>
      <c r="W330" s="8"/>
      <c r="X330" s="8"/>
      <c r="Y330" s="8"/>
      <c r="Z330" s="8"/>
      <c r="AA330"/>
      <c r="AB330"/>
      <c r="AC330"/>
      <c r="AD330"/>
      <c r="AE330"/>
      <c r="AF330"/>
      <c r="AG330"/>
      <c r="AH330"/>
      <c r="AI330"/>
      <c r="AJ330"/>
      <c r="AK330"/>
      <c r="AL330"/>
      <c r="AM330"/>
      <c r="AN330"/>
      <c r="AO330"/>
      <c r="AP330"/>
      <c r="AQ330"/>
      <c r="AR330"/>
      <c r="AS330"/>
      <c r="AT330"/>
      <c r="AU330"/>
      <c r="AV330"/>
      <c r="AW330"/>
      <c r="AX330"/>
      <c r="AY330"/>
      <c r="AZ330"/>
      <c r="BA330" s="8"/>
      <c r="BB330" s="8"/>
      <c r="BC330" s="8"/>
      <c r="BD330" s="8"/>
      <c r="BE330" s="8"/>
      <c r="BF330" s="53"/>
      <c r="BG330" s="56"/>
      <c r="BH330" s="6"/>
      <c r="BN330" s="5"/>
      <c r="BO330" s="5"/>
      <c r="BP330" s="5"/>
      <c r="BQ330" s="5"/>
      <c r="BR330" s="5"/>
      <c r="BS330" s="5"/>
      <c r="BT330" s="5"/>
      <c r="BU330" s="5"/>
      <c r="BV330" s="5"/>
      <c r="BW330" s="5"/>
      <c r="BX330" s="5"/>
      <c r="BY330" s="5"/>
      <c r="BZ330" s="5"/>
      <c r="CA330" s="5"/>
      <c r="CB330" s="5"/>
      <c r="DC330"/>
      <c r="DD330"/>
      <c r="DE330"/>
      <c r="DF330"/>
      <c r="DG330"/>
      <c r="DH330"/>
      <c r="DI330"/>
      <c r="DJ330"/>
      <c r="DK330"/>
      <c r="DL330"/>
      <c r="DM330"/>
      <c r="DN330"/>
      <c r="DO330"/>
    </row>
    <row r="331" spans="1:119" s="3" customFormat="1">
      <c r="A331" s="2"/>
      <c r="B331" s="2"/>
      <c r="C331" s="9"/>
      <c r="D331" s="9"/>
      <c r="E331" s="9"/>
      <c r="F331" s="9"/>
      <c r="G331" s="9"/>
      <c r="H331" s="9"/>
      <c r="I331" s="9"/>
      <c r="J331" s="2"/>
      <c r="K331" s="8"/>
      <c r="L331" s="8"/>
      <c r="M331" s="8"/>
      <c r="N331" s="8"/>
      <c r="O331" s="8"/>
      <c r="P331" s="8"/>
      <c r="Q331" s="8"/>
      <c r="R331" s="8"/>
      <c r="S331" s="8"/>
      <c r="T331" s="8"/>
      <c r="U331" s="8"/>
      <c r="V331" s="8"/>
      <c r="W331" s="8"/>
      <c r="X331" s="8"/>
      <c r="Y331" s="8"/>
      <c r="Z331" s="8"/>
      <c r="AA331"/>
      <c r="AB331"/>
      <c r="AC331"/>
      <c r="AD331"/>
      <c r="AE331"/>
      <c r="AF331"/>
      <c r="AG331"/>
      <c r="AH331"/>
      <c r="AI331"/>
      <c r="AJ331"/>
      <c r="AK331"/>
      <c r="AL331"/>
      <c r="AM331"/>
      <c r="AN331"/>
      <c r="AO331"/>
      <c r="AP331"/>
      <c r="AQ331"/>
      <c r="AR331"/>
      <c r="AS331"/>
      <c r="AT331"/>
      <c r="AU331"/>
      <c r="AV331"/>
      <c r="AW331"/>
      <c r="AX331"/>
      <c r="AY331"/>
      <c r="AZ331"/>
      <c r="BA331" s="8"/>
      <c r="BB331" s="8"/>
      <c r="BC331" s="8"/>
      <c r="BD331" s="8"/>
      <c r="BE331" s="8"/>
      <c r="BF331" s="53"/>
      <c r="BG331" s="56"/>
      <c r="BH331" s="6"/>
      <c r="BN331" s="5"/>
      <c r="BO331" s="5"/>
      <c r="BP331" s="5"/>
      <c r="BQ331" s="5"/>
      <c r="BR331" s="5"/>
      <c r="BS331" s="5"/>
      <c r="BT331" s="5"/>
      <c r="BU331" s="5"/>
      <c r="BV331" s="5"/>
      <c r="BW331" s="5"/>
      <c r="BX331" s="5"/>
      <c r="BY331" s="5"/>
      <c r="BZ331" s="5"/>
      <c r="CA331" s="5"/>
      <c r="CB331" s="5"/>
      <c r="DC331"/>
      <c r="DD331"/>
      <c r="DE331"/>
      <c r="DF331"/>
      <c r="DG331"/>
      <c r="DH331"/>
      <c r="DI331"/>
      <c r="DJ331"/>
      <c r="DK331"/>
      <c r="DL331"/>
      <c r="DM331"/>
      <c r="DN331"/>
      <c r="DO331"/>
    </row>
    <row r="332" spans="1:119" s="3" customFormat="1">
      <c r="A332" s="2"/>
      <c r="B332" s="2"/>
      <c r="C332" s="9"/>
      <c r="D332" s="9"/>
      <c r="E332" s="9"/>
      <c r="F332" s="9"/>
      <c r="G332" s="9"/>
      <c r="H332" s="9"/>
      <c r="I332" s="9"/>
      <c r="J332" s="2"/>
      <c r="K332" s="8"/>
      <c r="L332" s="8"/>
      <c r="M332" s="8"/>
      <c r="N332" s="8"/>
      <c r="O332" s="8"/>
      <c r="P332" s="8"/>
      <c r="Q332" s="8"/>
      <c r="R332" s="8"/>
      <c r="S332" s="8"/>
      <c r="T332" s="8"/>
      <c r="U332" s="8"/>
      <c r="V332" s="8"/>
      <c r="W332" s="8"/>
      <c r="X332" s="8"/>
      <c r="Y332" s="8"/>
      <c r="Z332" s="8"/>
      <c r="AA332"/>
      <c r="AB332"/>
      <c r="AC332"/>
      <c r="AD332"/>
      <c r="AE332"/>
      <c r="AF332"/>
      <c r="AG332"/>
      <c r="AH332"/>
      <c r="AI332"/>
      <c r="AJ332"/>
      <c r="AK332"/>
      <c r="AL332"/>
      <c r="AM332"/>
      <c r="AN332"/>
      <c r="AO332"/>
      <c r="AP332"/>
      <c r="AQ332"/>
      <c r="AR332"/>
      <c r="AS332"/>
      <c r="AT332"/>
      <c r="AU332"/>
      <c r="AV332"/>
      <c r="AW332"/>
      <c r="AX332"/>
      <c r="AY332"/>
      <c r="AZ332"/>
      <c r="BA332" s="8"/>
      <c r="BB332" s="8"/>
      <c r="BC332" s="8"/>
      <c r="BD332" s="8"/>
      <c r="BE332" s="8"/>
      <c r="BF332" s="53"/>
      <c r="BG332" s="56"/>
      <c r="BH332" s="6"/>
      <c r="BN332" s="5"/>
      <c r="BO332" s="5"/>
      <c r="BP332" s="5"/>
      <c r="BQ332" s="5"/>
      <c r="BR332" s="5"/>
      <c r="BS332" s="5"/>
      <c r="BT332" s="5"/>
      <c r="BU332" s="5"/>
      <c r="BV332" s="5"/>
      <c r="BW332" s="5"/>
      <c r="BX332" s="5"/>
      <c r="BY332" s="5"/>
      <c r="BZ332" s="5"/>
      <c r="CA332" s="5"/>
      <c r="CB332" s="5"/>
      <c r="DC332"/>
      <c r="DD332"/>
      <c r="DE332"/>
      <c r="DF332"/>
      <c r="DG332"/>
      <c r="DH332"/>
      <c r="DI332"/>
      <c r="DJ332"/>
      <c r="DK332"/>
      <c r="DL332"/>
      <c r="DM332"/>
      <c r="DN332"/>
      <c r="DO332"/>
    </row>
    <row r="333" spans="1:119" s="3" customFormat="1">
      <c r="A333" s="2"/>
      <c r="B333" s="2"/>
      <c r="C333" s="9"/>
      <c r="D333" s="9"/>
      <c r="E333" s="9"/>
      <c r="F333" s="9"/>
      <c r="G333" s="9"/>
      <c r="H333" s="9"/>
      <c r="I333" s="9"/>
      <c r="J333" s="2"/>
      <c r="K333" s="8"/>
      <c r="L333" s="8"/>
      <c r="M333" s="8"/>
      <c r="N333" s="8"/>
      <c r="O333" s="8"/>
      <c r="P333" s="8"/>
      <c r="Q333" s="8"/>
      <c r="R333" s="8"/>
      <c r="S333" s="8"/>
      <c r="T333" s="8"/>
      <c r="U333" s="8"/>
      <c r="V333" s="8"/>
      <c r="W333" s="8"/>
      <c r="X333" s="8"/>
      <c r="Y333" s="8"/>
      <c r="Z333" s="8"/>
      <c r="AA333"/>
      <c r="AB333"/>
      <c r="AC333"/>
      <c r="AD333"/>
      <c r="AE333"/>
      <c r="AF333"/>
      <c r="AG333"/>
      <c r="AH333"/>
      <c r="AI333"/>
      <c r="AJ333"/>
      <c r="AK333"/>
      <c r="AL333"/>
      <c r="AM333"/>
      <c r="AN333"/>
      <c r="AO333"/>
      <c r="AP333"/>
      <c r="AQ333"/>
      <c r="AR333"/>
      <c r="AS333"/>
      <c r="AT333"/>
      <c r="AU333"/>
      <c r="AV333"/>
      <c r="AW333"/>
      <c r="AX333"/>
      <c r="AY333"/>
      <c r="AZ333"/>
      <c r="BA333" s="8"/>
      <c r="BB333" s="8"/>
      <c r="BC333" s="8"/>
      <c r="BD333" s="8"/>
      <c r="BE333" s="8"/>
      <c r="BF333" s="53"/>
      <c r="BG333" s="56"/>
      <c r="BH333" s="6"/>
      <c r="BN333" s="5"/>
      <c r="BO333" s="5"/>
      <c r="BP333" s="5"/>
      <c r="BQ333" s="5"/>
      <c r="BR333" s="5"/>
      <c r="BS333" s="5"/>
      <c r="BT333" s="5"/>
      <c r="BU333" s="5"/>
      <c r="BV333" s="5"/>
      <c r="BW333" s="5"/>
      <c r="BX333" s="5"/>
      <c r="BY333" s="5"/>
      <c r="BZ333" s="5"/>
      <c r="CA333" s="5"/>
      <c r="CB333" s="5"/>
      <c r="DC333"/>
      <c r="DD333"/>
      <c r="DE333"/>
      <c r="DF333"/>
      <c r="DG333"/>
      <c r="DH333"/>
      <c r="DI333"/>
      <c r="DJ333"/>
      <c r="DK333"/>
      <c r="DL333"/>
      <c r="DM333"/>
      <c r="DN333"/>
      <c r="DO333"/>
    </row>
    <row r="334" spans="1:119" s="3" customFormat="1">
      <c r="A334" s="2"/>
      <c r="B334" s="2"/>
      <c r="C334" s="9"/>
      <c r="D334" s="9"/>
      <c r="E334" s="9"/>
      <c r="F334" s="9"/>
      <c r="G334" s="9"/>
      <c r="H334" s="9"/>
      <c r="I334" s="9"/>
      <c r="J334" s="2"/>
      <c r="K334" s="8"/>
      <c r="L334" s="8"/>
      <c r="M334" s="8"/>
      <c r="N334" s="8"/>
      <c r="O334" s="8"/>
      <c r="P334" s="8"/>
      <c r="Q334" s="8"/>
      <c r="R334" s="8"/>
      <c r="S334" s="8"/>
      <c r="T334" s="8"/>
      <c r="U334" s="8"/>
      <c r="V334" s="8"/>
      <c r="W334" s="8"/>
      <c r="X334" s="8"/>
      <c r="Y334" s="8"/>
      <c r="Z334" s="8"/>
      <c r="AA334"/>
      <c r="AB334"/>
      <c r="AC334"/>
      <c r="AD334"/>
      <c r="AE334"/>
      <c r="AF334"/>
      <c r="AG334"/>
      <c r="AH334"/>
      <c r="AI334"/>
      <c r="AJ334"/>
      <c r="AK334"/>
      <c r="AL334"/>
      <c r="AM334"/>
      <c r="AN334"/>
      <c r="AO334"/>
      <c r="AP334"/>
      <c r="AQ334"/>
      <c r="AR334"/>
      <c r="AS334"/>
      <c r="AT334"/>
      <c r="AU334"/>
      <c r="AV334"/>
      <c r="AW334"/>
      <c r="AX334"/>
      <c r="AY334"/>
      <c r="AZ334"/>
      <c r="BA334" s="8"/>
      <c r="BB334" s="8"/>
      <c r="BC334" s="8"/>
      <c r="BD334" s="8"/>
      <c r="BE334" s="8"/>
      <c r="BF334" s="53"/>
      <c r="BG334" s="56"/>
      <c r="BH334" s="6"/>
      <c r="BN334" s="5"/>
      <c r="BO334" s="5"/>
      <c r="BP334" s="5"/>
      <c r="BQ334" s="5"/>
      <c r="BR334" s="5"/>
      <c r="BS334" s="5"/>
      <c r="BT334" s="5"/>
      <c r="BU334" s="5"/>
      <c r="BV334" s="5"/>
      <c r="BW334" s="5"/>
      <c r="BX334" s="5"/>
      <c r="BY334" s="5"/>
      <c r="BZ334" s="5"/>
      <c r="CA334" s="5"/>
      <c r="CB334" s="5"/>
      <c r="DC334"/>
      <c r="DD334"/>
      <c r="DE334"/>
      <c r="DF334"/>
      <c r="DG334"/>
      <c r="DH334"/>
      <c r="DI334"/>
      <c r="DJ334"/>
      <c r="DK334"/>
      <c r="DL334"/>
      <c r="DM334"/>
      <c r="DN334"/>
      <c r="DO334"/>
    </row>
    <row r="335" spans="1:119" s="3" customFormat="1">
      <c r="A335" s="2"/>
      <c r="B335" s="2"/>
      <c r="C335" s="9"/>
      <c r="D335" s="9"/>
      <c r="E335" s="9"/>
      <c r="F335" s="9"/>
      <c r="G335" s="9"/>
      <c r="H335" s="9"/>
      <c r="I335" s="9"/>
      <c r="J335" s="2"/>
      <c r="K335" s="8"/>
      <c r="L335" s="8"/>
      <c r="M335" s="8"/>
      <c r="N335" s="8"/>
      <c r="O335" s="8"/>
      <c r="P335" s="8"/>
      <c r="Q335" s="8"/>
      <c r="R335" s="8"/>
      <c r="S335" s="8"/>
      <c r="T335" s="8"/>
      <c r="U335" s="8"/>
      <c r="V335" s="8"/>
      <c r="W335" s="8"/>
      <c r="X335" s="8"/>
      <c r="Y335" s="8"/>
      <c r="Z335" s="8"/>
      <c r="AA335"/>
      <c r="AB335"/>
      <c r="AC335"/>
      <c r="AD335"/>
      <c r="AE335"/>
      <c r="AF335"/>
      <c r="AG335"/>
      <c r="AH335"/>
      <c r="AI335"/>
      <c r="AJ335"/>
      <c r="AK335"/>
      <c r="AL335"/>
      <c r="AM335"/>
      <c r="AN335"/>
      <c r="AO335"/>
      <c r="AP335"/>
      <c r="AQ335"/>
      <c r="AR335"/>
      <c r="AS335"/>
      <c r="AT335"/>
      <c r="AU335"/>
      <c r="AV335"/>
      <c r="AW335"/>
      <c r="AX335"/>
      <c r="AY335"/>
      <c r="AZ335"/>
      <c r="BA335" s="8"/>
      <c r="BB335" s="8"/>
      <c r="BC335" s="8"/>
      <c r="BD335" s="8"/>
      <c r="BE335" s="8"/>
      <c r="BF335" s="53"/>
      <c r="BG335" s="56"/>
      <c r="BH335" s="6"/>
      <c r="BN335" s="5"/>
      <c r="BO335" s="5"/>
      <c r="BP335" s="5"/>
      <c r="BQ335" s="5"/>
      <c r="BR335" s="5"/>
      <c r="BS335" s="5"/>
      <c r="BT335" s="5"/>
      <c r="BU335" s="5"/>
      <c r="BV335" s="5"/>
      <c r="BW335" s="5"/>
      <c r="BX335" s="5"/>
      <c r="BY335" s="5"/>
      <c r="BZ335" s="5"/>
      <c r="CA335" s="5"/>
      <c r="CB335" s="5"/>
      <c r="DC335"/>
      <c r="DD335"/>
      <c r="DE335"/>
      <c r="DF335"/>
      <c r="DG335"/>
      <c r="DH335"/>
      <c r="DI335"/>
      <c r="DJ335"/>
      <c r="DK335"/>
      <c r="DL335"/>
      <c r="DM335"/>
      <c r="DN335"/>
      <c r="DO335"/>
    </row>
    <row r="336" spans="1:119" s="3" customFormat="1">
      <c r="A336" s="2"/>
      <c r="B336" s="2"/>
      <c r="C336" s="9"/>
      <c r="D336" s="9"/>
      <c r="E336" s="9"/>
      <c r="F336" s="9"/>
      <c r="G336" s="9"/>
      <c r="H336" s="9"/>
      <c r="I336" s="9"/>
      <c r="J336" s="2"/>
      <c r="K336" s="8"/>
      <c r="L336" s="8"/>
      <c r="M336" s="8"/>
      <c r="N336" s="8"/>
      <c r="O336" s="8"/>
      <c r="P336" s="8"/>
      <c r="Q336" s="8"/>
      <c r="R336" s="8"/>
      <c r="S336" s="8"/>
      <c r="T336" s="8"/>
      <c r="U336" s="8"/>
      <c r="V336" s="8"/>
      <c r="W336" s="8"/>
      <c r="X336" s="8"/>
      <c r="Y336" s="8"/>
      <c r="Z336" s="8"/>
      <c r="AA336"/>
      <c r="AB336"/>
      <c r="AC336"/>
      <c r="AD336"/>
      <c r="AE336"/>
      <c r="AF336"/>
      <c r="AG336"/>
      <c r="AH336"/>
      <c r="AI336"/>
      <c r="AJ336"/>
      <c r="AK336"/>
      <c r="AL336"/>
      <c r="AM336"/>
      <c r="AN336"/>
      <c r="AO336"/>
      <c r="AP336"/>
      <c r="AQ336"/>
      <c r="AR336"/>
      <c r="AS336"/>
      <c r="AT336"/>
      <c r="AU336"/>
      <c r="AV336"/>
      <c r="AW336"/>
      <c r="AX336"/>
      <c r="AY336"/>
      <c r="AZ336"/>
      <c r="BA336" s="8"/>
      <c r="BB336" s="8"/>
      <c r="BC336" s="8"/>
      <c r="BD336" s="8"/>
      <c r="BE336" s="8"/>
      <c r="BF336" s="53"/>
      <c r="BG336" s="56"/>
      <c r="BH336" s="6"/>
      <c r="BN336" s="5"/>
      <c r="BO336" s="5"/>
      <c r="BP336" s="5"/>
      <c r="BQ336" s="5"/>
      <c r="BR336" s="5"/>
      <c r="BS336" s="5"/>
      <c r="BT336" s="5"/>
      <c r="BU336" s="5"/>
      <c r="BV336" s="5"/>
      <c r="BW336" s="5"/>
      <c r="BX336" s="5"/>
      <c r="BY336" s="5"/>
      <c r="BZ336" s="5"/>
      <c r="CA336" s="5"/>
      <c r="CB336" s="5"/>
      <c r="DC336"/>
      <c r="DD336"/>
      <c r="DE336"/>
      <c r="DF336"/>
      <c r="DG336"/>
      <c r="DH336"/>
      <c r="DI336"/>
      <c r="DJ336"/>
      <c r="DK336"/>
      <c r="DL336"/>
      <c r="DM336"/>
      <c r="DN336"/>
      <c r="DO336"/>
    </row>
    <row r="337" spans="1:119" s="3" customFormat="1">
      <c r="A337" s="2"/>
      <c r="B337" s="2"/>
      <c r="C337" s="9"/>
      <c r="D337" s="9"/>
      <c r="E337" s="9"/>
      <c r="F337" s="9"/>
      <c r="G337" s="9"/>
      <c r="H337" s="9"/>
      <c r="I337" s="9"/>
      <c r="J337" s="2"/>
      <c r="K337" s="8"/>
      <c r="L337" s="8"/>
      <c r="M337" s="8"/>
      <c r="N337" s="8"/>
      <c r="O337" s="8"/>
      <c r="P337" s="8"/>
      <c r="Q337" s="8"/>
      <c r="R337" s="8"/>
      <c r="S337" s="8"/>
      <c r="T337" s="8"/>
      <c r="U337" s="8"/>
      <c r="V337" s="8"/>
      <c r="W337" s="8"/>
      <c r="X337" s="8"/>
      <c r="Y337" s="8"/>
      <c r="Z337" s="8"/>
      <c r="AA337"/>
      <c r="AB337"/>
      <c r="AC337"/>
      <c r="AD337"/>
      <c r="AE337"/>
      <c r="AF337"/>
      <c r="AG337"/>
      <c r="AH337"/>
      <c r="AI337"/>
      <c r="AJ337"/>
      <c r="AK337"/>
      <c r="AL337"/>
      <c r="AM337"/>
      <c r="AN337"/>
      <c r="AO337"/>
      <c r="AP337"/>
      <c r="AQ337"/>
      <c r="AR337"/>
      <c r="AS337"/>
      <c r="AT337"/>
      <c r="AU337"/>
      <c r="AV337"/>
      <c r="AW337"/>
      <c r="AX337"/>
      <c r="AY337"/>
      <c r="AZ337"/>
      <c r="BA337" s="8"/>
      <c r="BB337" s="8"/>
      <c r="BC337" s="8"/>
      <c r="BD337" s="8"/>
      <c r="BE337" s="8"/>
      <c r="BF337" s="53"/>
      <c r="BG337" s="56"/>
      <c r="BH337" s="6"/>
      <c r="BN337" s="5"/>
      <c r="BO337" s="5"/>
      <c r="BP337" s="5"/>
      <c r="BQ337" s="5"/>
      <c r="BR337" s="5"/>
      <c r="BS337" s="5"/>
      <c r="BT337" s="5"/>
      <c r="BU337" s="5"/>
      <c r="BV337" s="5"/>
      <c r="BW337" s="5"/>
      <c r="BX337" s="5"/>
      <c r="BY337" s="5"/>
      <c r="BZ337" s="5"/>
      <c r="CA337" s="5"/>
      <c r="CB337" s="5"/>
      <c r="DC337"/>
      <c r="DD337"/>
      <c r="DE337"/>
      <c r="DF337"/>
      <c r="DG337"/>
      <c r="DH337"/>
      <c r="DI337"/>
      <c r="DJ337"/>
      <c r="DK337"/>
      <c r="DL337"/>
      <c r="DM337"/>
      <c r="DN337"/>
      <c r="DO337"/>
    </row>
    <row r="338" spans="1:119" s="3" customFormat="1">
      <c r="A338" s="2"/>
      <c r="B338" s="2"/>
      <c r="C338" s="9"/>
      <c r="D338" s="9"/>
      <c r="E338" s="9"/>
      <c r="F338" s="9"/>
      <c r="G338" s="9"/>
      <c r="H338" s="9"/>
      <c r="I338" s="9"/>
      <c r="J338" s="2"/>
      <c r="K338" s="8"/>
      <c r="L338" s="8"/>
      <c r="M338" s="8"/>
      <c r="N338" s="8"/>
      <c r="O338" s="8"/>
      <c r="P338" s="8"/>
      <c r="Q338" s="8"/>
      <c r="R338" s="8"/>
      <c r="S338" s="8"/>
      <c r="T338" s="8"/>
      <c r="U338" s="8"/>
      <c r="V338" s="8"/>
      <c r="W338" s="8"/>
      <c r="X338" s="8"/>
      <c r="Y338" s="8"/>
      <c r="Z338" s="8"/>
      <c r="AA338"/>
      <c r="AB338"/>
      <c r="AC338"/>
      <c r="AD338"/>
      <c r="AE338"/>
      <c r="AF338"/>
      <c r="AG338"/>
      <c r="AH338"/>
      <c r="AI338"/>
      <c r="AJ338"/>
      <c r="AK338"/>
      <c r="AL338"/>
      <c r="AM338"/>
      <c r="AN338"/>
      <c r="AO338"/>
      <c r="AP338"/>
      <c r="AQ338"/>
      <c r="AR338"/>
      <c r="AS338"/>
      <c r="AT338"/>
      <c r="AU338"/>
      <c r="AV338"/>
      <c r="AW338"/>
      <c r="AX338"/>
      <c r="AY338"/>
      <c r="AZ338"/>
      <c r="BA338" s="8"/>
      <c r="BB338" s="8"/>
      <c r="BC338" s="8"/>
      <c r="BD338" s="8"/>
      <c r="BE338" s="8"/>
      <c r="BF338" s="53"/>
      <c r="BG338" s="56"/>
      <c r="BH338" s="6"/>
      <c r="BN338" s="5"/>
      <c r="BO338" s="5"/>
      <c r="BP338" s="5"/>
      <c r="BQ338" s="5"/>
      <c r="BR338" s="5"/>
      <c r="BS338" s="5"/>
      <c r="BT338" s="5"/>
      <c r="BU338" s="5"/>
      <c r="BV338" s="5"/>
      <c r="BW338" s="5"/>
      <c r="BX338" s="5"/>
      <c r="BY338" s="5"/>
      <c r="BZ338" s="5"/>
      <c r="CA338" s="5"/>
      <c r="CB338" s="5"/>
      <c r="DC338"/>
      <c r="DD338"/>
      <c r="DE338"/>
      <c r="DF338"/>
      <c r="DG338"/>
      <c r="DH338"/>
      <c r="DI338"/>
      <c r="DJ338"/>
      <c r="DK338"/>
      <c r="DL338"/>
      <c r="DM338"/>
      <c r="DN338"/>
      <c r="DO338"/>
    </row>
    <row r="339" spans="1:119" s="3" customFormat="1">
      <c r="A339" s="2"/>
      <c r="B339" s="2"/>
      <c r="C339" s="9"/>
      <c r="D339" s="9"/>
      <c r="E339" s="9"/>
      <c r="F339" s="9"/>
      <c r="G339" s="9"/>
      <c r="H339" s="9"/>
      <c r="I339" s="9"/>
      <c r="J339" s="2"/>
      <c r="K339" s="8"/>
      <c r="L339" s="8"/>
      <c r="M339" s="8"/>
      <c r="N339" s="8"/>
      <c r="O339" s="8"/>
      <c r="P339" s="8"/>
      <c r="Q339" s="8"/>
      <c r="R339" s="8"/>
      <c r="S339" s="8"/>
      <c r="T339" s="8"/>
      <c r="U339" s="8"/>
      <c r="V339" s="8"/>
      <c r="W339" s="8"/>
      <c r="X339" s="8"/>
      <c r="Y339" s="8"/>
      <c r="Z339" s="8"/>
      <c r="AA339"/>
      <c r="AB339"/>
      <c r="AC339"/>
      <c r="AD339"/>
      <c r="AE339"/>
      <c r="AF339"/>
      <c r="AG339"/>
      <c r="AH339"/>
      <c r="AI339"/>
      <c r="AJ339"/>
      <c r="AK339"/>
      <c r="AL339"/>
      <c r="AM339"/>
      <c r="AN339"/>
      <c r="AO339"/>
      <c r="AP339"/>
      <c r="AQ339"/>
      <c r="AR339"/>
      <c r="AS339"/>
      <c r="AT339"/>
      <c r="AU339"/>
      <c r="AV339"/>
      <c r="AW339"/>
      <c r="AX339"/>
      <c r="AY339"/>
      <c r="AZ339"/>
      <c r="BA339" s="8"/>
      <c r="BB339" s="8"/>
      <c r="BC339" s="8"/>
      <c r="BD339" s="8"/>
      <c r="BE339" s="8"/>
      <c r="BF339" s="53"/>
      <c r="BG339" s="56"/>
      <c r="BH339" s="6"/>
      <c r="BN339" s="5"/>
      <c r="BO339" s="5"/>
      <c r="BP339" s="5"/>
      <c r="BQ339" s="5"/>
      <c r="BR339" s="5"/>
      <c r="BS339" s="5"/>
      <c r="BT339" s="5"/>
      <c r="BU339" s="5"/>
      <c r="BV339" s="5"/>
      <c r="BW339" s="5"/>
      <c r="BX339" s="5"/>
      <c r="BY339" s="5"/>
      <c r="BZ339" s="5"/>
      <c r="CA339" s="5"/>
      <c r="CB339" s="5"/>
      <c r="DC339"/>
      <c r="DD339"/>
      <c r="DE339"/>
      <c r="DF339"/>
      <c r="DG339"/>
      <c r="DH339"/>
      <c r="DI339"/>
      <c r="DJ339"/>
      <c r="DK339"/>
      <c r="DL339"/>
      <c r="DM339"/>
      <c r="DN339"/>
      <c r="DO339"/>
    </row>
    <row r="340" spans="1:119" s="3" customFormat="1">
      <c r="A340" s="2"/>
      <c r="B340" s="2"/>
      <c r="C340" s="9"/>
      <c r="D340" s="9"/>
      <c r="E340" s="9"/>
      <c r="F340" s="9"/>
      <c r="G340" s="9"/>
      <c r="H340" s="9"/>
      <c r="I340" s="9"/>
      <c r="J340" s="2"/>
      <c r="K340" s="8"/>
      <c r="L340" s="8"/>
      <c r="M340" s="8"/>
      <c r="N340" s="8"/>
      <c r="O340" s="8"/>
      <c r="P340" s="8"/>
      <c r="Q340" s="8"/>
      <c r="R340" s="8"/>
      <c r="S340" s="8"/>
      <c r="T340" s="8"/>
      <c r="U340" s="8"/>
      <c r="V340" s="8"/>
      <c r="W340" s="8"/>
      <c r="X340" s="8"/>
      <c r="Y340" s="8"/>
      <c r="Z340" s="8"/>
      <c r="AA340"/>
      <c r="AB340"/>
      <c r="AC340"/>
      <c r="AD340"/>
      <c r="AE340"/>
      <c r="AF340"/>
      <c r="AG340"/>
      <c r="AH340"/>
      <c r="AI340"/>
      <c r="AJ340"/>
      <c r="AK340"/>
      <c r="AL340"/>
      <c r="AM340"/>
      <c r="AN340"/>
      <c r="AO340"/>
      <c r="AP340"/>
      <c r="AQ340"/>
      <c r="AR340"/>
      <c r="AS340"/>
      <c r="AT340"/>
      <c r="AU340"/>
      <c r="AV340"/>
      <c r="AW340"/>
      <c r="AX340"/>
      <c r="AY340"/>
      <c r="AZ340"/>
      <c r="BA340" s="8"/>
      <c r="BB340" s="8"/>
      <c r="BC340" s="8"/>
      <c r="BD340" s="8"/>
      <c r="BE340" s="8"/>
      <c r="BF340" s="53"/>
      <c r="BG340" s="56"/>
      <c r="BH340" s="6"/>
      <c r="BN340" s="5"/>
      <c r="BO340" s="5"/>
      <c r="BP340" s="5"/>
      <c r="BQ340" s="5"/>
      <c r="BR340" s="5"/>
      <c r="BS340" s="5"/>
      <c r="BT340" s="5"/>
      <c r="BU340" s="5"/>
      <c r="BV340" s="5"/>
      <c r="BW340" s="5"/>
      <c r="BX340" s="5"/>
      <c r="BY340" s="5"/>
      <c r="BZ340" s="5"/>
      <c r="CA340" s="5"/>
      <c r="CB340" s="5"/>
      <c r="DC340"/>
      <c r="DD340"/>
      <c r="DE340"/>
      <c r="DF340"/>
      <c r="DG340"/>
      <c r="DH340"/>
      <c r="DI340"/>
      <c r="DJ340"/>
      <c r="DK340"/>
      <c r="DL340"/>
      <c r="DM340"/>
      <c r="DN340"/>
      <c r="DO340"/>
    </row>
    <row r="341" spans="1:119" s="3" customFormat="1">
      <c r="A341" s="2"/>
      <c r="B341" s="2"/>
      <c r="C341" s="9"/>
      <c r="D341" s="9"/>
      <c r="E341" s="9"/>
      <c r="F341" s="9"/>
      <c r="G341" s="9"/>
      <c r="H341" s="9"/>
      <c r="I341" s="9"/>
      <c r="J341" s="2"/>
      <c r="K341" s="8"/>
      <c r="L341" s="8"/>
      <c r="M341" s="8"/>
      <c r="N341" s="8"/>
      <c r="O341" s="8"/>
      <c r="P341" s="8"/>
      <c r="Q341" s="8"/>
      <c r="R341" s="8"/>
      <c r="S341" s="8"/>
      <c r="T341" s="8"/>
      <c r="U341" s="8"/>
      <c r="V341" s="8"/>
      <c r="W341" s="8"/>
      <c r="X341" s="8"/>
      <c r="Y341" s="8"/>
      <c r="Z341" s="8"/>
      <c r="AA341"/>
      <c r="AB341"/>
      <c r="AC341"/>
      <c r="AD341"/>
      <c r="AE341"/>
      <c r="AF341"/>
      <c r="AG341"/>
      <c r="AH341"/>
      <c r="AI341"/>
      <c r="AJ341"/>
      <c r="AK341"/>
      <c r="AL341"/>
      <c r="AM341"/>
      <c r="AN341"/>
      <c r="AO341"/>
      <c r="AP341"/>
      <c r="AQ341"/>
      <c r="AR341"/>
      <c r="AS341"/>
      <c r="AT341"/>
      <c r="AU341"/>
      <c r="AV341"/>
      <c r="AW341"/>
      <c r="AX341"/>
      <c r="AY341"/>
      <c r="AZ341"/>
      <c r="BA341" s="8"/>
      <c r="BB341" s="8"/>
      <c r="BC341" s="8"/>
      <c r="BD341" s="8"/>
      <c r="BE341" s="8"/>
      <c r="BF341" s="53"/>
      <c r="BG341" s="56"/>
      <c r="BH341" s="6"/>
      <c r="BN341" s="5"/>
      <c r="BO341" s="5"/>
      <c r="BP341" s="5"/>
      <c r="BQ341" s="5"/>
      <c r="BR341" s="5"/>
      <c r="BS341" s="5"/>
      <c r="BT341" s="5"/>
      <c r="BU341" s="5"/>
      <c r="BV341" s="5"/>
      <c r="BW341" s="5"/>
      <c r="BX341" s="5"/>
      <c r="BY341" s="5"/>
      <c r="BZ341" s="5"/>
      <c r="CA341" s="5"/>
      <c r="CB341" s="5"/>
      <c r="DC341"/>
      <c r="DD341"/>
      <c r="DE341"/>
      <c r="DF341"/>
      <c r="DG341"/>
      <c r="DH341"/>
      <c r="DI341"/>
      <c r="DJ341"/>
      <c r="DK341"/>
      <c r="DL341"/>
      <c r="DM341"/>
      <c r="DN341"/>
      <c r="DO341"/>
    </row>
    <row r="342" spans="1:119" s="3" customFormat="1">
      <c r="A342" s="2"/>
      <c r="B342" s="2"/>
      <c r="C342" s="9"/>
      <c r="D342" s="9"/>
      <c r="E342" s="9"/>
      <c r="F342" s="9"/>
      <c r="G342" s="9"/>
      <c r="H342" s="9"/>
      <c r="I342" s="9"/>
      <c r="J342" s="2"/>
      <c r="K342" s="8"/>
      <c r="L342" s="8"/>
      <c r="M342" s="8"/>
      <c r="N342" s="8"/>
      <c r="O342" s="8"/>
      <c r="P342" s="8"/>
      <c r="Q342" s="8"/>
      <c r="R342" s="8"/>
      <c r="S342" s="8"/>
      <c r="T342" s="8"/>
      <c r="U342" s="8"/>
      <c r="V342" s="8"/>
      <c r="W342" s="8"/>
      <c r="X342" s="8"/>
      <c r="Y342" s="8"/>
      <c r="Z342" s="8"/>
      <c r="AA342"/>
      <c r="AB342"/>
      <c r="AC342"/>
      <c r="AD342"/>
      <c r="AE342"/>
      <c r="AF342"/>
      <c r="AG342"/>
      <c r="AH342"/>
      <c r="AI342"/>
      <c r="AJ342"/>
      <c r="AK342"/>
      <c r="AL342"/>
      <c r="AM342"/>
      <c r="AN342"/>
      <c r="AO342"/>
      <c r="AP342"/>
      <c r="AQ342"/>
      <c r="AR342"/>
      <c r="AS342"/>
      <c r="AT342"/>
      <c r="AU342"/>
      <c r="AV342"/>
      <c r="AW342"/>
      <c r="AX342"/>
      <c r="AY342"/>
      <c r="AZ342"/>
      <c r="BA342" s="8"/>
      <c r="BB342" s="8"/>
      <c r="BC342" s="8"/>
      <c r="BD342" s="8"/>
      <c r="BE342" s="8"/>
      <c r="BF342" s="53"/>
      <c r="BG342" s="56"/>
      <c r="BH342" s="6"/>
      <c r="BN342" s="5"/>
      <c r="BO342" s="5"/>
      <c r="BP342" s="5"/>
      <c r="BQ342" s="5"/>
      <c r="BR342" s="5"/>
      <c r="BS342" s="5"/>
      <c r="BT342" s="5"/>
      <c r="BU342" s="5"/>
      <c r="BV342" s="5"/>
      <c r="BW342" s="5"/>
      <c r="BX342" s="5"/>
      <c r="BY342" s="5"/>
      <c r="BZ342" s="5"/>
      <c r="CA342" s="5"/>
      <c r="CB342" s="5"/>
      <c r="DC342"/>
      <c r="DD342"/>
      <c r="DE342"/>
      <c r="DF342"/>
      <c r="DG342"/>
      <c r="DH342"/>
      <c r="DI342"/>
      <c r="DJ342"/>
      <c r="DK342"/>
      <c r="DL342"/>
      <c r="DM342"/>
      <c r="DN342"/>
      <c r="DO342"/>
    </row>
    <row r="343" spans="1:119" s="3" customFormat="1">
      <c r="A343" s="2"/>
      <c r="B343" s="2"/>
      <c r="C343" s="9"/>
      <c r="D343" s="9"/>
      <c r="E343" s="9"/>
      <c r="F343" s="9"/>
      <c r="G343" s="9"/>
      <c r="H343" s="9"/>
      <c r="I343" s="9"/>
      <c r="J343" s="2"/>
      <c r="K343" s="8"/>
      <c r="L343" s="8"/>
      <c r="M343" s="8"/>
      <c r="N343" s="8"/>
      <c r="O343" s="8"/>
      <c r="P343" s="8"/>
      <c r="Q343" s="8"/>
      <c r="R343" s="8"/>
      <c r="S343" s="8"/>
      <c r="T343" s="8"/>
      <c r="U343" s="8"/>
      <c r="V343" s="8"/>
      <c r="W343" s="8"/>
      <c r="X343" s="8"/>
      <c r="Y343" s="8"/>
      <c r="Z343" s="8"/>
      <c r="AA343"/>
      <c r="AB343"/>
      <c r="AC343"/>
      <c r="AD343"/>
      <c r="AE343"/>
      <c r="AF343"/>
      <c r="AG343"/>
      <c r="AH343"/>
      <c r="AI343"/>
      <c r="AJ343"/>
      <c r="AK343"/>
      <c r="AL343"/>
      <c r="AM343"/>
      <c r="AN343"/>
      <c r="AO343"/>
      <c r="AP343"/>
      <c r="AQ343"/>
      <c r="AR343"/>
      <c r="AS343"/>
      <c r="AT343"/>
      <c r="AU343"/>
      <c r="AV343"/>
      <c r="AW343"/>
      <c r="AX343"/>
      <c r="AY343"/>
      <c r="AZ343"/>
      <c r="BA343" s="8"/>
      <c r="BB343" s="8"/>
      <c r="BC343" s="8"/>
      <c r="BD343" s="8"/>
      <c r="BE343" s="8"/>
      <c r="BF343" s="53"/>
      <c r="BG343" s="56"/>
      <c r="BH343" s="6"/>
      <c r="BN343" s="5"/>
      <c r="BO343" s="5"/>
      <c r="BP343" s="5"/>
      <c r="BQ343" s="5"/>
      <c r="BR343" s="5"/>
      <c r="BS343" s="5"/>
      <c r="BT343" s="5"/>
      <c r="BU343" s="5"/>
      <c r="BV343" s="5"/>
      <c r="BW343" s="5"/>
      <c r="BX343" s="5"/>
      <c r="BY343" s="5"/>
      <c r="BZ343" s="5"/>
      <c r="CA343" s="5"/>
      <c r="CB343" s="5"/>
      <c r="DC343"/>
      <c r="DD343"/>
      <c r="DE343"/>
      <c r="DF343"/>
      <c r="DG343"/>
      <c r="DH343"/>
      <c r="DI343"/>
      <c r="DJ343"/>
      <c r="DK343"/>
      <c r="DL343"/>
      <c r="DM343"/>
      <c r="DN343"/>
      <c r="DO343"/>
    </row>
    <row r="344" spans="1:119" s="3" customFormat="1">
      <c r="A344" s="2"/>
      <c r="B344" s="2"/>
      <c r="C344" s="9"/>
      <c r="D344" s="9"/>
      <c r="E344" s="9"/>
      <c r="F344" s="9"/>
      <c r="G344" s="9"/>
      <c r="H344" s="9"/>
      <c r="I344" s="9"/>
      <c r="J344" s="2"/>
      <c r="K344" s="8"/>
      <c r="L344" s="8"/>
      <c r="M344" s="8"/>
      <c r="N344" s="8"/>
      <c r="O344" s="8"/>
      <c r="P344" s="8"/>
      <c r="Q344" s="8"/>
      <c r="R344" s="8"/>
      <c r="S344" s="8"/>
      <c r="T344" s="8"/>
      <c r="U344" s="8"/>
      <c r="V344" s="8"/>
      <c r="W344" s="8"/>
      <c r="X344" s="8"/>
      <c r="Y344" s="8"/>
      <c r="Z344" s="8"/>
      <c r="AA344"/>
      <c r="AB344"/>
      <c r="AC344"/>
      <c r="AD344"/>
      <c r="AE344"/>
      <c r="AF344"/>
      <c r="AG344"/>
      <c r="AH344"/>
      <c r="AI344"/>
      <c r="AJ344"/>
      <c r="AK344"/>
      <c r="AL344"/>
      <c r="AM344"/>
      <c r="AN344"/>
      <c r="AO344"/>
      <c r="AP344"/>
      <c r="AQ344"/>
      <c r="AR344"/>
      <c r="AS344"/>
      <c r="AT344"/>
      <c r="AU344"/>
      <c r="AV344"/>
      <c r="AW344"/>
      <c r="AX344"/>
      <c r="AY344"/>
      <c r="AZ344"/>
      <c r="BA344" s="8"/>
      <c r="BB344" s="8"/>
      <c r="BC344" s="8"/>
      <c r="BD344" s="8"/>
      <c r="BE344" s="8"/>
      <c r="BF344" s="53"/>
      <c r="BG344" s="56"/>
      <c r="BH344" s="6"/>
      <c r="BN344" s="5"/>
      <c r="BO344" s="5"/>
      <c r="BP344" s="5"/>
      <c r="BQ344" s="5"/>
      <c r="BR344" s="5"/>
      <c r="BS344" s="5"/>
      <c r="BT344" s="5"/>
      <c r="BU344" s="5"/>
      <c r="BV344" s="5"/>
      <c r="BW344" s="5"/>
      <c r="BX344" s="5"/>
      <c r="BY344" s="5"/>
      <c r="BZ344" s="5"/>
      <c r="CA344" s="5"/>
      <c r="CB344" s="5"/>
      <c r="DC344"/>
      <c r="DD344"/>
      <c r="DE344"/>
      <c r="DF344"/>
      <c r="DG344"/>
      <c r="DH344"/>
      <c r="DI344"/>
      <c r="DJ344"/>
      <c r="DK344"/>
      <c r="DL344"/>
      <c r="DM344"/>
      <c r="DN344"/>
      <c r="DO344"/>
    </row>
    <row r="345" spans="1:119" s="3" customFormat="1">
      <c r="A345" s="2"/>
      <c r="B345" s="2"/>
      <c r="C345" s="9"/>
      <c r="D345" s="9"/>
      <c r="E345" s="9"/>
      <c r="F345" s="9"/>
      <c r="G345" s="9"/>
      <c r="H345" s="9"/>
      <c r="I345" s="9"/>
      <c r="J345" s="2"/>
      <c r="K345" s="8"/>
      <c r="L345" s="8"/>
      <c r="M345" s="8"/>
      <c r="N345" s="8"/>
      <c r="O345" s="8"/>
      <c r="P345" s="8"/>
      <c r="Q345" s="8"/>
      <c r="R345" s="8"/>
      <c r="S345" s="8"/>
      <c r="T345" s="8"/>
      <c r="U345" s="8"/>
      <c r="V345" s="8"/>
      <c r="W345" s="8"/>
      <c r="X345" s="8"/>
      <c r="Y345" s="8"/>
      <c r="Z345" s="8"/>
      <c r="AA345"/>
      <c r="AB345"/>
      <c r="AC345"/>
      <c r="AD345"/>
      <c r="AE345"/>
      <c r="AF345"/>
      <c r="AG345"/>
      <c r="AH345"/>
      <c r="AI345"/>
      <c r="AJ345"/>
      <c r="AK345"/>
      <c r="AL345"/>
      <c r="AM345"/>
      <c r="AN345"/>
      <c r="AO345"/>
      <c r="AP345"/>
      <c r="AQ345"/>
      <c r="AR345"/>
      <c r="AS345"/>
      <c r="AT345"/>
      <c r="AU345"/>
      <c r="AV345"/>
      <c r="AW345"/>
      <c r="AX345"/>
      <c r="AY345"/>
      <c r="AZ345"/>
      <c r="BA345" s="8"/>
      <c r="BB345" s="8"/>
      <c r="BC345" s="8"/>
      <c r="BD345" s="8"/>
      <c r="BE345" s="8"/>
      <c r="BF345" s="53"/>
      <c r="BG345" s="56"/>
      <c r="BH345" s="6"/>
      <c r="BN345" s="5"/>
      <c r="BO345" s="5"/>
      <c r="BP345" s="5"/>
      <c r="BQ345" s="5"/>
      <c r="BR345" s="5"/>
      <c r="BS345" s="5"/>
      <c r="BT345" s="5"/>
      <c r="BU345" s="5"/>
      <c r="BV345" s="5"/>
      <c r="BW345" s="5"/>
      <c r="BX345" s="5"/>
      <c r="BY345" s="5"/>
      <c r="BZ345" s="5"/>
      <c r="CA345" s="5"/>
      <c r="CB345" s="5"/>
      <c r="DC345"/>
      <c r="DD345"/>
      <c r="DE345"/>
      <c r="DF345"/>
      <c r="DG345"/>
      <c r="DH345"/>
      <c r="DI345"/>
      <c r="DJ345"/>
      <c r="DK345"/>
      <c r="DL345"/>
      <c r="DM345"/>
      <c r="DN345"/>
      <c r="DO345"/>
    </row>
    <row r="346" spans="1:119" s="3" customFormat="1">
      <c r="A346" s="2"/>
      <c r="B346" s="2"/>
      <c r="C346" s="9"/>
      <c r="D346" s="9"/>
      <c r="E346" s="9"/>
      <c r="F346" s="9"/>
      <c r="G346" s="9"/>
      <c r="H346" s="9"/>
      <c r="I346" s="9"/>
      <c r="J346" s="2"/>
      <c r="K346" s="8"/>
      <c r="L346" s="8"/>
      <c r="M346" s="8"/>
      <c r="N346" s="8"/>
      <c r="O346" s="8"/>
      <c r="P346" s="8"/>
      <c r="Q346" s="8"/>
      <c r="R346" s="8"/>
      <c r="S346" s="8"/>
      <c r="T346" s="8"/>
      <c r="U346" s="8"/>
      <c r="V346" s="8"/>
      <c r="W346" s="8"/>
      <c r="X346" s="8"/>
      <c r="Y346" s="8"/>
      <c r="Z346" s="8"/>
      <c r="AA346"/>
      <c r="AB346"/>
      <c r="AC346"/>
      <c r="AD346"/>
      <c r="AE346"/>
      <c r="AF346"/>
      <c r="AG346"/>
      <c r="AH346"/>
      <c r="AI346"/>
      <c r="AJ346"/>
      <c r="AK346"/>
      <c r="AL346"/>
      <c r="AM346"/>
      <c r="AN346"/>
      <c r="AO346"/>
      <c r="AP346"/>
      <c r="AQ346"/>
      <c r="AR346"/>
      <c r="AS346"/>
      <c r="AT346"/>
      <c r="AU346"/>
      <c r="AV346"/>
      <c r="AW346"/>
      <c r="AX346"/>
      <c r="AY346"/>
      <c r="AZ346"/>
      <c r="BA346" s="8"/>
      <c r="BB346" s="8"/>
      <c r="BC346" s="8"/>
      <c r="BD346" s="8"/>
      <c r="BE346" s="8"/>
      <c r="BF346" s="53"/>
      <c r="BG346" s="56"/>
      <c r="BH346" s="6"/>
      <c r="BN346" s="5"/>
      <c r="BO346" s="5"/>
      <c r="BP346" s="5"/>
      <c r="BQ346" s="5"/>
      <c r="BR346" s="5"/>
      <c r="BS346" s="5"/>
      <c r="BT346" s="5"/>
      <c r="BU346" s="5"/>
      <c r="BV346" s="5"/>
      <c r="BW346" s="5"/>
      <c r="BX346" s="5"/>
      <c r="BY346" s="5"/>
      <c r="BZ346" s="5"/>
      <c r="CA346" s="5"/>
      <c r="CB346" s="5"/>
      <c r="DC346"/>
      <c r="DD346"/>
      <c r="DE346"/>
      <c r="DF346"/>
      <c r="DG346"/>
      <c r="DH346"/>
      <c r="DI346"/>
      <c r="DJ346"/>
      <c r="DK346"/>
      <c r="DL346"/>
      <c r="DM346"/>
      <c r="DN346"/>
      <c r="DO346"/>
    </row>
    <row r="347" spans="1:119" s="3" customFormat="1">
      <c r="A347" s="2"/>
      <c r="B347" s="2"/>
      <c r="C347" s="9"/>
      <c r="D347" s="9"/>
      <c r="E347" s="9"/>
      <c r="F347" s="9"/>
      <c r="G347" s="9"/>
      <c r="H347" s="9"/>
      <c r="I347" s="9"/>
      <c r="J347" s="2"/>
      <c r="K347" s="8"/>
      <c r="L347" s="8"/>
      <c r="M347" s="8"/>
      <c r="N347" s="8"/>
      <c r="O347" s="8"/>
      <c r="P347" s="8"/>
      <c r="Q347" s="8"/>
      <c r="R347" s="8"/>
      <c r="S347" s="8"/>
      <c r="T347" s="8"/>
      <c r="U347" s="8"/>
      <c r="V347" s="8"/>
      <c r="W347" s="8"/>
      <c r="X347" s="8"/>
      <c r="Y347" s="8"/>
      <c r="Z347" s="8"/>
      <c r="AA347"/>
      <c r="AB347"/>
      <c r="AC347"/>
      <c r="AD347"/>
      <c r="AE347"/>
      <c r="AF347"/>
      <c r="AG347"/>
      <c r="AH347"/>
      <c r="AI347"/>
      <c r="AJ347"/>
      <c r="AK347"/>
      <c r="AL347"/>
      <c r="AM347"/>
      <c r="AN347"/>
      <c r="AO347"/>
      <c r="AP347"/>
      <c r="AQ347"/>
      <c r="AR347"/>
      <c r="AS347"/>
      <c r="AT347"/>
      <c r="AU347"/>
      <c r="AV347"/>
      <c r="AW347"/>
      <c r="AX347"/>
      <c r="AY347"/>
      <c r="AZ347"/>
      <c r="BA347" s="8"/>
      <c r="BB347" s="8"/>
      <c r="BC347" s="8"/>
      <c r="BD347" s="8"/>
      <c r="BE347" s="8"/>
      <c r="BF347" s="53"/>
      <c r="BG347" s="56"/>
      <c r="BH347" s="6"/>
      <c r="BN347" s="5"/>
      <c r="BO347" s="5"/>
      <c r="BP347" s="5"/>
      <c r="BQ347" s="5"/>
      <c r="BR347" s="5"/>
      <c r="BS347" s="5"/>
      <c r="BT347" s="5"/>
      <c r="BU347" s="5"/>
      <c r="BV347" s="5"/>
      <c r="BW347" s="5"/>
      <c r="BX347" s="5"/>
      <c r="BY347" s="5"/>
      <c r="BZ347" s="5"/>
      <c r="CA347" s="5"/>
      <c r="CB347" s="5"/>
      <c r="DC347"/>
      <c r="DD347"/>
      <c r="DE347"/>
      <c r="DF347"/>
      <c r="DG347"/>
      <c r="DH347"/>
      <c r="DI347"/>
      <c r="DJ347"/>
      <c r="DK347"/>
      <c r="DL347"/>
      <c r="DM347"/>
      <c r="DN347"/>
      <c r="DO347"/>
    </row>
    <row r="348" spans="1:119" s="3" customFormat="1">
      <c r="A348" s="2"/>
      <c r="B348" s="2"/>
      <c r="C348" s="9"/>
      <c r="D348" s="9"/>
      <c r="E348" s="9"/>
      <c r="F348" s="9"/>
      <c r="G348" s="9"/>
      <c r="H348" s="9"/>
      <c r="I348" s="9"/>
      <c r="J348" s="2"/>
      <c r="K348" s="8"/>
      <c r="L348" s="8"/>
      <c r="M348" s="8"/>
      <c r="N348" s="8"/>
      <c r="O348" s="8"/>
      <c r="P348" s="8"/>
      <c r="Q348" s="8"/>
      <c r="R348" s="8"/>
      <c r="S348" s="8"/>
      <c r="T348" s="8"/>
      <c r="U348" s="8"/>
      <c r="V348" s="8"/>
      <c r="W348" s="8"/>
      <c r="X348" s="8"/>
      <c r="Y348" s="8"/>
      <c r="Z348" s="8"/>
      <c r="AA348"/>
      <c r="AB348"/>
      <c r="AC348"/>
      <c r="AD348"/>
      <c r="AE348"/>
      <c r="AF348"/>
      <c r="AG348"/>
      <c r="AH348"/>
      <c r="AI348"/>
      <c r="AJ348"/>
      <c r="AK348"/>
      <c r="AL348"/>
      <c r="AM348"/>
      <c r="AN348"/>
      <c r="AO348"/>
      <c r="AP348"/>
      <c r="AQ348"/>
      <c r="AR348"/>
      <c r="AS348"/>
      <c r="AT348"/>
      <c r="AU348"/>
      <c r="AV348"/>
      <c r="AW348"/>
      <c r="AX348"/>
      <c r="AY348"/>
      <c r="AZ348"/>
      <c r="BA348" s="8"/>
      <c r="BB348" s="8"/>
      <c r="BC348" s="8"/>
      <c r="BD348" s="8"/>
      <c r="BE348" s="8"/>
      <c r="BF348" s="53"/>
      <c r="BG348" s="56"/>
      <c r="BH348" s="6"/>
      <c r="BN348" s="5"/>
      <c r="BO348" s="5"/>
      <c r="BP348" s="5"/>
      <c r="BQ348" s="5"/>
      <c r="BR348" s="5"/>
      <c r="BS348" s="5"/>
      <c r="BT348" s="5"/>
      <c r="BU348" s="5"/>
      <c r="BV348" s="5"/>
      <c r="BW348" s="5"/>
      <c r="BX348" s="5"/>
      <c r="BY348" s="5"/>
      <c r="BZ348" s="5"/>
      <c r="CA348" s="5"/>
      <c r="CB348" s="5"/>
      <c r="DC348"/>
      <c r="DD348"/>
      <c r="DE348"/>
      <c r="DF348"/>
      <c r="DG348"/>
      <c r="DH348"/>
      <c r="DI348"/>
      <c r="DJ348"/>
      <c r="DK348"/>
      <c r="DL348"/>
      <c r="DM348"/>
      <c r="DN348"/>
      <c r="DO348"/>
    </row>
  </sheetData>
  <mergeCells count="193">
    <mergeCell ref="G54:H54"/>
    <mergeCell ref="AU46:BB46"/>
    <mergeCell ref="K52:BD69"/>
    <mergeCell ref="A52:C65"/>
    <mergeCell ref="G61:H61"/>
    <mergeCell ref="G62:H62"/>
    <mergeCell ref="M47:R47"/>
    <mergeCell ref="M49:T49"/>
    <mergeCell ref="C46:D46"/>
    <mergeCell ref="G63:H63"/>
    <mergeCell ref="G64:H64"/>
    <mergeCell ref="G65:H65"/>
    <mergeCell ref="C50:D50"/>
    <mergeCell ref="C51:D51"/>
    <mergeCell ref="C48:D48"/>
    <mergeCell ref="C49:D49"/>
    <mergeCell ref="S46:AL46"/>
    <mergeCell ref="C47:D47"/>
    <mergeCell ref="AW47:BB47"/>
    <mergeCell ref="AM47:AT47"/>
    <mergeCell ref="X3:AL3"/>
    <mergeCell ref="Z4:AK4"/>
    <mergeCell ref="Z5:AJ5"/>
    <mergeCell ref="AQ4:BB4"/>
    <mergeCell ref="AQ5:BB5"/>
    <mergeCell ref="AU23:BB23"/>
    <mergeCell ref="Q40:AL40"/>
    <mergeCell ref="AY2:BB2"/>
    <mergeCell ref="AU37:BB37"/>
    <mergeCell ref="AM28:AT28"/>
    <mergeCell ref="AM29:AT29"/>
    <mergeCell ref="AU22:BB22"/>
    <mergeCell ref="AU34:BB34"/>
    <mergeCell ref="AU35:BB35"/>
    <mergeCell ref="AU29:BB29"/>
    <mergeCell ref="AM21:AT21"/>
    <mergeCell ref="AU19:BB19"/>
    <mergeCell ref="AM19:AT19"/>
    <mergeCell ref="AU27:BB27"/>
    <mergeCell ref="AU28:BB28"/>
    <mergeCell ref="AU20:BB20"/>
    <mergeCell ref="Q19:AL19"/>
    <mergeCell ref="Q20:AL20"/>
    <mergeCell ref="Q21:AL21"/>
    <mergeCell ref="S43:AL43"/>
    <mergeCell ref="S44:AL44"/>
    <mergeCell ref="S45:AL45"/>
    <mergeCell ref="S42:AL42"/>
    <mergeCell ref="Q41:AL41"/>
    <mergeCell ref="AU41:BB41"/>
    <mergeCell ref="O24:P24"/>
    <mergeCell ref="O26:P26"/>
    <mergeCell ref="O31:P31"/>
    <mergeCell ref="O32:P32"/>
    <mergeCell ref="O33:P33"/>
    <mergeCell ref="AU31:BB31"/>
    <mergeCell ref="AU40:BB40"/>
    <mergeCell ref="AM30:AT30"/>
    <mergeCell ref="AU30:BB30"/>
    <mergeCell ref="AU32:BB32"/>
    <mergeCell ref="AU33:BB33"/>
    <mergeCell ref="Q35:AL35"/>
    <mergeCell ref="O38:P38"/>
    <mergeCell ref="M40:N40"/>
    <mergeCell ref="AM23:AT23"/>
    <mergeCell ref="Q24:AL24"/>
    <mergeCell ref="Q25:AL25"/>
    <mergeCell ref="Q26:AL26"/>
    <mergeCell ref="Q27:AL27"/>
    <mergeCell ref="Q28:AL28"/>
    <mergeCell ref="Q29:AL29"/>
    <mergeCell ref="M26:N26"/>
    <mergeCell ref="M31:N31"/>
    <mergeCell ref="M32:N32"/>
    <mergeCell ref="M33:N33"/>
    <mergeCell ref="M28:N28"/>
    <mergeCell ref="M41:N41"/>
    <mergeCell ref="AU44:BB44"/>
    <mergeCell ref="M34:N34"/>
    <mergeCell ref="O20:P20"/>
    <mergeCell ref="S47:AG47"/>
    <mergeCell ref="AM31:AT31"/>
    <mergeCell ref="AM32:AT32"/>
    <mergeCell ref="AM34:AT34"/>
    <mergeCell ref="G44:H44"/>
    <mergeCell ref="M46:R46"/>
    <mergeCell ref="AM46:AT46"/>
    <mergeCell ref="M45:R45"/>
    <mergeCell ref="M39:BB39"/>
    <mergeCell ref="AU36:BB36"/>
    <mergeCell ref="AM37:AT37"/>
    <mergeCell ref="AM38:AT38"/>
    <mergeCell ref="AM36:AT36"/>
    <mergeCell ref="AU42:BB42"/>
    <mergeCell ref="AU45:BB45"/>
    <mergeCell ref="AU43:BB43"/>
    <mergeCell ref="AU38:BB38"/>
    <mergeCell ref="Q22:AL22"/>
    <mergeCell ref="Q23:AL23"/>
    <mergeCell ref="AM22:AT22"/>
    <mergeCell ref="C45:D45"/>
    <mergeCell ref="O30:P30"/>
    <mergeCell ref="AM33:AT33"/>
    <mergeCell ref="M37:N37"/>
    <mergeCell ref="O37:P37"/>
    <mergeCell ref="M38:N38"/>
    <mergeCell ref="Q32:AL32"/>
    <mergeCell ref="Q37:AL37"/>
    <mergeCell ref="Q31:AL31"/>
    <mergeCell ref="Q30:AL30"/>
    <mergeCell ref="O34:P34"/>
    <mergeCell ref="C44:D44"/>
    <mergeCell ref="Q33:AL33"/>
    <mergeCell ref="Q34:AL34"/>
    <mergeCell ref="Q38:AL38"/>
    <mergeCell ref="AM35:AT35"/>
    <mergeCell ref="AM42:AT42"/>
    <mergeCell ref="AM43:AT43"/>
    <mergeCell ref="AM44:AT44"/>
    <mergeCell ref="Q36:AL36"/>
    <mergeCell ref="AM45:AT45"/>
    <mergeCell ref="M42:R42"/>
    <mergeCell ref="M43:R43"/>
    <mergeCell ref="M44:R44"/>
    <mergeCell ref="B14:C14"/>
    <mergeCell ref="D14:E14"/>
    <mergeCell ref="M27:N27"/>
    <mergeCell ref="M25:N25"/>
    <mergeCell ref="M36:N36"/>
    <mergeCell ref="M21:N21"/>
    <mergeCell ref="M22:N22"/>
    <mergeCell ref="M23:N23"/>
    <mergeCell ref="M24:N24"/>
    <mergeCell ref="M13:P14"/>
    <mergeCell ref="B16:E16"/>
    <mergeCell ref="M35:N35"/>
    <mergeCell ref="O35:P35"/>
    <mergeCell ref="O28:P28"/>
    <mergeCell ref="M29:N29"/>
    <mergeCell ref="O29:P29"/>
    <mergeCell ref="M20:N20"/>
    <mergeCell ref="O27:P27"/>
    <mergeCell ref="M30:N30"/>
    <mergeCell ref="F14:I14"/>
    <mergeCell ref="F16:I16"/>
    <mergeCell ref="O36:P36"/>
    <mergeCell ref="M16:AF16"/>
    <mergeCell ref="O21:P21"/>
    <mergeCell ref="F8:I11"/>
    <mergeCell ref="AM26:AT26"/>
    <mergeCell ref="AG11:AL11"/>
    <mergeCell ref="AG12:AL12"/>
    <mergeCell ref="Q13:AF14"/>
    <mergeCell ref="AM12:BB12"/>
    <mergeCell ref="AG13:AJ14"/>
    <mergeCell ref="AK13:BB14"/>
    <mergeCell ref="Y8:AN8"/>
    <mergeCell ref="Y10:BB10"/>
    <mergeCell ref="Q12:V12"/>
    <mergeCell ref="AM11:BB11"/>
    <mergeCell ref="M15:AF15"/>
    <mergeCell ref="Y12:AC12"/>
    <mergeCell ref="Q11:AC11"/>
    <mergeCell ref="AW8:BB8"/>
    <mergeCell ref="M17:BB17"/>
    <mergeCell ref="AG16:AH16"/>
    <mergeCell ref="AI16:BB16"/>
    <mergeCell ref="O22:P22"/>
    <mergeCell ref="O23:P23"/>
    <mergeCell ref="B39:I39"/>
    <mergeCell ref="CD1:CG77"/>
    <mergeCell ref="K1:BD1"/>
    <mergeCell ref="BE1:BE69"/>
    <mergeCell ref="J1:J69"/>
    <mergeCell ref="M19:N19"/>
    <mergeCell ref="O19:P19"/>
    <mergeCell ref="A1:I3"/>
    <mergeCell ref="AU21:BB21"/>
    <mergeCell ref="M18:P18"/>
    <mergeCell ref="AM18:AT18"/>
    <mergeCell ref="AM25:AT25"/>
    <mergeCell ref="Q18:AL18"/>
    <mergeCell ref="AM20:AT20"/>
    <mergeCell ref="O25:P25"/>
    <mergeCell ref="AM24:AT24"/>
    <mergeCell ref="AU18:BB18"/>
    <mergeCell ref="AU24:BB24"/>
    <mergeCell ref="AU25:BB25"/>
    <mergeCell ref="AU26:BB26"/>
    <mergeCell ref="AI15:BB15"/>
    <mergeCell ref="AM27:AT27"/>
    <mergeCell ref="AM40:AT40"/>
    <mergeCell ref="AM41:AT41"/>
  </mergeCells>
  <conditionalFormatting sqref="Y10">
    <cfRule type="notContainsBlanks" dxfId="44" priority="14">
      <formula>LEN(TRIM(A1))&gt;0</formula>
    </cfRule>
  </conditionalFormatting>
  <conditionalFormatting sqref="D14">
    <cfRule type="expression" dxfId="43" priority="13">
      <formula>$D$14=""</formula>
    </cfRule>
  </conditionalFormatting>
  <conditionalFormatting sqref="AM11:BB11">
    <cfRule type="containsText" dxfId="42" priority="12" operator="containsText" text="ERRORE">
      <formula>NOT(ISERROR(SEARCH("ERRORE",AM11)))</formula>
    </cfRule>
  </conditionalFormatting>
  <conditionalFormatting sqref="AM12:BB12">
    <cfRule type="containsText" dxfId="41" priority="11" operator="containsText" text="ERRORE">
      <formula>NOT(ISERROR(SEARCH("ERRORE",AM12)))</formula>
    </cfRule>
  </conditionalFormatting>
  <conditionalFormatting sqref="Q12:V12">
    <cfRule type="containsText" dxfId="40" priority="10" operator="containsText" text="ERRORE">
      <formula>NOT(ISERROR(SEARCH("ERRORE",Q12)))</formula>
    </cfRule>
  </conditionalFormatting>
  <conditionalFormatting sqref="Y12">
    <cfRule type="containsText" dxfId="39" priority="9" operator="containsText" text="ERRORE">
      <formula>NOT(ISERROR(SEARCH("ERRORE",Y12)))</formula>
    </cfRule>
  </conditionalFormatting>
  <conditionalFormatting sqref="Q11:AC11">
    <cfRule type="beginsWith" dxfId="38" priority="8" operator="beginsWith" text="INS">
      <formula>LEFT(Q11,LEN("INS"))="INS"</formula>
    </cfRule>
  </conditionalFormatting>
  <conditionalFormatting sqref="M16:AF16">
    <cfRule type="beginsWith" dxfId="37" priority="7" operator="beginsWith" text="INS">
      <formula>LEFT(M16,LEN("INS"))="INS"</formula>
    </cfRule>
  </conditionalFormatting>
  <conditionalFormatting sqref="AI16:BB16">
    <cfRule type="beginsWith" dxfId="36" priority="6" operator="beginsWith" text="INS">
      <formula>LEFT(AI16,LEN("INS"))="INS"</formula>
    </cfRule>
  </conditionalFormatting>
  <conditionalFormatting sqref="F14:I15">
    <cfRule type="beginsWith" dxfId="35" priority="3" operator="beginsWith" text="LEG">
      <formula>LEFT(F14,LEN("LEG"))="LEG"</formula>
    </cfRule>
  </conditionalFormatting>
  <conditionalFormatting sqref="Y10">
    <cfRule type="beginsWith" dxfId="34" priority="2" operator="beginsWith" text="Denomina">
      <formula>LEFT(Y10,LEN("Denomina"))="Denomina"</formula>
    </cfRule>
  </conditionalFormatting>
  <conditionalFormatting sqref="F8:I11">
    <cfRule type="notContainsBlanks" dxfId="33" priority="1">
      <formula>LEN(TRIM(F8))&gt;0</formula>
    </cfRule>
  </conditionalFormatting>
  <dataValidations count="5">
    <dataValidation type="list" allowBlank="1" showInputMessage="1" showErrorMessage="1" sqref="G19:G38 G55:G58 G40:G41" xr:uid="{00000000-0002-0000-0000-000000000000}">
      <formula1>$BH$25:$BH$27</formula1>
    </dataValidation>
    <dataValidation type="list" allowBlank="1" showInputMessage="1" showErrorMessage="1" sqref="C45:D51" xr:uid="{00000000-0002-0000-0000-000001000000}">
      <formula1>$BH$18:$BH$20</formula1>
    </dataValidation>
    <dataValidation type="list" allowBlank="1" showInputMessage="1" showErrorMessage="1" sqref="G45:G51" xr:uid="{00000000-0002-0000-0000-000002000000}">
      <formula1>$BH$26:$BH$26</formula1>
    </dataValidation>
    <dataValidation type="list" allowBlank="1" showInputMessage="1" showErrorMessage="1" sqref="D19:D38 D40:D41" xr:uid="{00000000-0002-0000-0000-000003000000}">
      <formula1>$BH$10:$BH$16</formula1>
    </dataValidation>
    <dataValidation type="list" allowBlank="1" showInputMessage="1" sqref="F16:I16" xr:uid="{00000000-0002-0000-0000-000004000000}">
      <formula1>$G$5:$H$5</formula1>
    </dataValidation>
  </dataValidations>
  <printOptions horizontalCentered="1"/>
  <pageMargins left="0" right="0.23622047244094491" top="0.74803149606299213" bottom="0.74803149606299213"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38100</xdr:colOff>
                    <xdr:row>19</xdr:row>
                    <xdr:rowOff>28575</xdr:rowOff>
                  </from>
                  <to>
                    <xdr:col>1</xdr:col>
                    <xdr:colOff>342900</xdr:colOff>
                    <xdr:row>20</xdr:row>
                    <xdr:rowOff>47625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38100</xdr:colOff>
                    <xdr:row>20</xdr:row>
                    <xdr:rowOff>28575</xdr:rowOff>
                  </from>
                  <to>
                    <xdr:col>1</xdr:col>
                    <xdr:colOff>342900</xdr:colOff>
                    <xdr:row>21</xdr:row>
                    <xdr:rowOff>47625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38100</xdr:colOff>
                    <xdr:row>22</xdr:row>
                    <xdr:rowOff>28575</xdr:rowOff>
                  </from>
                  <to>
                    <xdr:col>1</xdr:col>
                    <xdr:colOff>342900</xdr:colOff>
                    <xdr:row>23</xdr:row>
                    <xdr:rowOff>47625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38100</xdr:colOff>
                    <xdr:row>24</xdr:row>
                    <xdr:rowOff>38100</xdr:rowOff>
                  </from>
                  <to>
                    <xdr:col>1</xdr:col>
                    <xdr:colOff>333375</xdr:colOff>
                    <xdr:row>25</xdr:row>
                    <xdr:rowOff>47625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38100</xdr:colOff>
                    <xdr:row>25</xdr:row>
                    <xdr:rowOff>28575</xdr:rowOff>
                  </from>
                  <to>
                    <xdr:col>1</xdr:col>
                    <xdr:colOff>342900</xdr:colOff>
                    <xdr:row>26</xdr:row>
                    <xdr:rowOff>47625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38100</xdr:colOff>
                    <xdr:row>26</xdr:row>
                    <xdr:rowOff>28575</xdr:rowOff>
                  </from>
                  <to>
                    <xdr:col>1</xdr:col>
                    <xdr:colOff>342900</xdr:colOff>
                    <xdr:row>27</xdr:row>
                    <xdr:rowOff>47625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38100</xdr:colOff>
                    <xdr:row>27</xdr:row>
                    <xdr:rowOff>38100</xdr:rowOff>
                  </from>
                  <to>
                    <xdr:col>2</xdr:col>
                    <xdr:colOff>0</xdr:colOff>
                    <xdr:row>28</xdr:row>
                    <xdr:rowOff>47625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xdr:col>
                    <xdr:colOff>38100</xdr:colOff>
                    <xdr:row>28</xdr:row>
                    <xdr:rowOff>28575</xdr:rowOff>
                  </from>
                  <to>
                    <xdr:col>1</xdr:col>
                    <xdr:colOff>342900</xdr:colOff>
                    <xdr:row>29</xdr:row>
                    <xdr:rowOff>47625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xdr:col>
                    <xdr:colOff>38100</xdr:colOff>
                    <xdr:row>35</xdr:row>
                    <xdr:rowOff>28575</xdr:rowOff>
                  </from>
                  <to>
                    <xdr:col>1</xdr:col>
                    <xdr:colOff>361950</xdr:colOff>
                    <xdr:row>36</xdr:row>
                    <xdr:rowOff>47625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xdr:col>
                    <xdr:colOff>95250</xdr:colOff>
                    <xdr:row>44</xdr:row>
                    <xdr:rowOff>200025</xdr:rowOff>
                  </from>
                  <to>
                    <xdr:col>2</xdr:col>
                    <xdr:colOff>123825</xdr:colOff>
                    <xdr:row>46</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xdr:col>
                    <xdr:colOff>95250</xdr:colOff>
                    <xdr:row>46</xdr:row>
                    <xdr:rowOff>200025</xdr:rowOff>
                  </from>
                  <to>
                    <xdr:col>2</xdr:col>
                    <xdr:colOff>123825</xdr:colOff>
                    <xdr:row>48</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xdr:col>
                    <xdr:colOff>38100</xdr:colOff>
                    <xdr:row>19</xdr:row>
                    <xdr:rowOff>38100</xdr:rowOff>
                  </from>
                  <to>
                    <xdr:col>1</xdr:col>
                    <xdr:colOff>342900</xdr:colOff>
                    <xdr:row>20</xdr:row>
                    <xdr:rowOff>47625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xdr:col>
                    <xdr:colOff>38100</xdr:colOff>
                    <xdr:row>20</xdr:row>
                    <xdr:rowOff>38100</xdr:rowOff>
                  </from>
                  <to>
                    <xdr:col>1</xdr:col>
                    <xdr:colOff>342900</xdr:colOff>
                    <xdr:row>21</xdr:row>
                    <xdr:rowOff>47625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xdr:col>
                    <xdr:colOff>38100</xdr:colOff>
                    <xdr:row>22</xdr:row>
                    <xdr:rowOff>38100</xdr:rowOff>
                  </from>
                  <to>
                    <xdr:col>1</xdr:col>
                    <xdr:colOff>342900</xdr:colOff>
                    <xdr:row>23</xdr:row>
                    <xdr:rowOff>47625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xdr:col>
                    <xdr:colOff>38100</xdr:colOff>
                    <xdr:row>24</xdr:row>
                    <xdr:rowOff>38100</xdr:rowOff>
                  </from>
                  <to>
                    <xdr:col>1</xdr:col>
                    <xdr:colOff>342900</xdr:colOff>
                    <xdr:row>25</xdr:row>
                    <xdr:rowOff>47625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xdr:col>
                    <xdr:colOff>38100</xdr:colOff>
                    <xdr:row>25</xdr:row>
                    <xdr:rowOff>38100</xdr:rowOff>
                  </from>
                  <to>
                    <xdr:col>1</xdr:col>
                    <xdr:colOff>342900</xdr:colOff>
                    <xdr:row>26</xdr:row>
                    <xdr:rowOff>47625</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xdr:col>
                    <xdr:colOff>38100</xdr:colOff>
                    <xdr:row>26</xdr:row>
                    <xdr:rowOff>38100</xdr:rowOff>
                  </from>
                  <to>
                    <xdr:col>1</xdr:col>
                    <xdr:colOff>342900</xdr:colOff>
                    <xdr:row>27</xdr:row>
                    <xdr:rowOff>47625</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xdr:col>
                    <xdr:colOff>38100</xdr:colOff>
                    <xdr:row>27</xdr:row>
                    <xdr:rowOff>38100</xdr:rowOff>
                  </from>
                  <to>
                    <xdr:col>1</xdr:col>
                    <xdr:colOff>342900</xdr:colOff>
                    <xdr:row>28</xdr:row>
                    <xdr:rowOff>47625</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1</xdr:col>
                    <xdr:colOff>38100</xdr:colOff>
                    <xdr:row>28</xdr:row>
                    <xdr:rowOff>38100</xdr:rowOff>
                  </from>
                  <to>
                    <xdr:col>1</xdr:col>
                    <xdr:colOff>342900</xdr:colOff>
                    <xdr:row>29</xdr:row>
                    <xdr:rowOff>47625</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1</xdr:col>
                    <xdr:colOff>38100</xdr:colOff>
                    <xdr:row>29</xdr:row>
                    <xdr:rowOff>38100</xdr:rowOff>
                  </from>
                  <to>
                    <xdr:col>1</xdr:col>
                    <xdr:colOff>342900</xdr:colOff>
                    <xdr:row>30</xdr:row>
                    <xdr:rowOff>47625</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1</xdr:col>
                    <xdr:colOff>38100</xdr:colOff>
                    <xdr:row>30</xdr:row>
                    <xdr:rowOff>38100</xdr:rowOff>
                  </from>
                  <to>
                    <xdr:col>1</xdr:col>
                    <xdr:colOff>342900</xdr:colOff>
                    <xdr:row>31</xdr:row>
                    <xdr:rowOff>47625</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xdr:col>
                    <xdr:colOff>38100</xdr:colOff>
                    <xdr:row>31</xdr:row>
                    <xdr:rowOff>38100</xdr:rowOff>
                  </from>
                  <to>
                    <xdr:col>1</xdr:col>
                    <xdr:colOff>342900</xdr:colOff>
                    <xdr:row>32</xdr:row>
                    <xdr:rowOff>47625</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xdr:col>
                    <xdr:colOff>38100</xdr:colOff>
                    <xdr:row>32</xdr:row>
                    <xdr:rowOff>38100</xdr:rowOff>
                  </from>
                  <to>
                    <xdr:col>1</xdr:col>
                    <xdr:colOff>342900</xdr:colOff>
                    <xdr:row>33</xdr:row>
                    <xdr:rowOff>47625</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1</xdr:col>
                    <xdr:colOff>38100</xdr:colOff>
                    <xdr:row>33</xdr:row>
                    <xdr:rowOff>38100</xdr:rowOff>
                  </from>
                  <to>
                    <xdr:col>1</xdr:col>
                    <xdr:colOff>342900</xdr:colOff>
                    <xdr:row>34</xdr:row>
                    <xdr:rowOff>47625</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xdr:col>
                    <xdr:colOff>38100</xdr:colOff>
                    <xdr:row>34</xdr:row>
                    <xdr:rowOff>38100</xdr:rowOff>
                  </from>
                  <to>
                    <xdr:col>1</xdr:col>
                    <xdr:colOff>342900</xdr:colOff>
                    <xdr:row>35</xdr:row>
                    <xdr:rowOff>47625</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xdr:col>
                    <xdr:colOff>38100</xdr:colOff>
                    <xdr:row>35</xdr:row>
                    <xdr:rowOff>38100</xdr:rowOff>
                  </from>
                  <to>
                    <xdr:col>1</xdr:col>
                    <xdr:colOff>342900</xdr:colOff>
                    <xdr:row>36</xdr:row>
                    <xdr:rowOff>47625</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xdr:col>
                    <xdr:colOff>38100</xdr:colOff>
                    <xdr:row>36</xdr:row>
                    <xdr:rowOff>38100</xdr:rowOff>
                  </from>
                  <to>
                    <xdr:col>1</xdr:col>
                    <xdr:colOff>342900</xdr:colOff>
                    <xdr:row>37</xdr:row>
                    <xdr:rowOff>47625</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1</xdr:col>
                    <xdr:colOff>38100</xdr:colOff>
                    <xdr:row>19</xdr:row>
                    <xdr:rowOff>38100</xdr:rowOff>
                  </from>
                  <to>
                    <xdr:col>1</xdr:col>
                    <xdr:colOff>342900</xdr:colOff>
                    <xdr:row>20</xdr:row>
                    <xdr:rowOff>47625</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1</xdr:col>
                    <xdr:colOff>38100</xdr:colOff>
                    <xdr:row>20</xdr:row>
                    <xdr:rowOff>38100</xdr:rowOff>
                  </from>
                  <to>
                    <xdr:col>1</xdr:col>
                    <xdr:colOff>342900</xdr:colOff>
                    <xdr:row>21</xdr:row>
                    <xdr:rowOff>47625</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1</xdr:col>
                    <xdr:colOff>38100</xdr:colOff>
                    <xdr:row>22</xdr:row>
                    <xdr:rowOff>38100</xdr:rowOff>
                  </from>
                  <to>
                    <xdr:col>1</xdr:col>
                    <xdr:colOff>342900</xdr:colOff>
                    <xdr:row>23</xdr:row>
                    <xdr:rowOff>47625</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1</xdr:col>
                    <xdr:colOff>38100</xdr:colOff>
                    <xdr:row>24</xdr:row>
                    <xdr:rowOff>38100</xdr:rowOff>
                  </from>
                  <to>
                    <xdr:col>1</xdr:col>
                    <xdr:colOff>342900</xdr:colOff>
                    <xdr:row>25</xdr:row>
                    <xdr:rowOff>47625</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1</xdr:col>
                    <xdr:colOff>38100</xdr:colOff>
                    <xdr:row>25</xdr:row>
                    <xdr:rowOff>38100</xdr:rowOff>
                  </from>
                  <to>
                    <xdr:col>1</xdr:col>
                    <xdr:colOff>342900</xdr:colOff>
                    <xdr:row>26</xdr:row>
                    <xdr:rowOff>47625</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1</xdr:col>
                    <xdr:colOff>38100</xdr:colOff>
                    <xdr:row>26</xdr:row>
                    <xdr:rowOff>38100</xdr:rowOff>
                  </from>
                  <to>
                    <xdr:col>1</xdr:col>
                    <xdr:colOff>342900</xdr:colOff>
                    <xdr:row>27</xdr:row>
                    <xdr:rowOff>47625</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1</xdr:col>
                    <xdr:colOff>38100</xdr:colOff>
                    <xdr:row>27</xdr:row>
                    <xdr:rowOff>38100</xdr:rowOff>
                  </from>
                  <to>
                    <xdr:col>1</xdr:col>
                    <xdr:colOff>342900</xdr:colOff>
                    <xdr:row>28</xdr:row>
                    <xdr:rowOff>47625</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1</xdr:col>
                    <xdr:colOff>38100</xdr:colOff>
                    <xdr:row>28</xdr:row>
                    <xdr:rowOff>38100</xdr:rowOff>
                  </from>
                  <to>
                    <xdr:col>1</xdr:col>
                    <xdr:colOff>342900</xdr:colOff>
                    <xdr:row>29</xdr:row>
                    <xdr:rowOff>47625</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1</xdr:col>
                    <xdr:colOff>38100</xdr:colOff>
                    <xdr:row>29</xdr:row>
                    <xdr:rowOff>38100</xdr:rowOff>
                  </from>
                  <to>
                    <xdr:col>1</xdr:col>
                    <xdr:colOff>342900</xdr:colOff>
                    <xdr:row>30</xdr:row>
                    <xdr:rowOff>47625</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1</xdr:col>
                    <xdr:colOff>38100</xdr:colOff>
                    <xdr:row>30</xdr:row>
                    <xdr:rowOff>38100</xdr:rowOff>
                  </from>
                  <to>
                    <xdr:col>1</xdr:col>
                    <xdr:colOff>342900</xdr:colOff>
                    <xdr:row>31</xdr:row>
                    <xdr:rowOff>47625</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1</xdr:col>
                    <xdr:colOff>38100</xdr:colOff>
                    <xdr:row>31</xdr:row>
                    <xdr:rowOff>38100</xdr:rowOff>
                  </from>
                  <to>
                    <xdr:col>1</xdr:col>
                    <xdr:colOff>342900</xdr:colOff>
                    <xdr:row>32</xdr:row>
                    <xdr:rowOff>47625</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1</xdr:col>
                    <xdr:colOff>38100</xdr:colOff>
                    <xdr:row>32</xdr:row>
                    <xdr:rowOff>38100</xdr:rowOff>
                  </from>
                  <to>
                    <xdr:col>1</xdr:col>
                    <xdr:colOff>342900</xdr:colOff>
                    <xdr:row>33</xdr:row>
                    <xdr:rowOff>47625</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1</xdr:col>
                    <xdr:colOff>38100</xdr:colOff>
                    <xdr:row>33</xdr:row>
                    <xdr:rowOff>38100</xdr:rowOff>
                  </from>
                  <to>
                    <xdr:col>1</xdr:col>
                    <xdr:colOff>342900</xdr:colOff>
                    <xdr:row>34</xdr:row>
                    <xdr:rowOff>47625</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1</xdr:col>
                    <xdr:colOff>38100</xdr:colOff>
                    <xdr:row>34</xdr:row>
                    <xdr:rowOff>38100</xdr:rowOff>
                  </from>
                  <to>
                    <xdr:col>1</xdr:col>
                    <xdr:colOff>342900</xdr:colOff>
                    <xdr:row>35</xdr:row>
                    <xdr:rowOff>47625</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1</xdr:col>
                    <xdr:colOff>38100</xdr:colOff>
                    <xdr:row>35</xdr:row>
                    <xdr:rowOff>38100</xdr:rowOff>
                  </from>
                  <to>
                    <xdr:col>1</xdr:col>
                    <xdr:colOff>342900</xdr:colOff>
                    <xdr:row>36</xdr:row>
                    <xdr:rowOff>47625</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1</xdr:col>
                    <xdr:colOff>38100</xdr:colOff>
                    <xdr:row>36</xdr:row>
                    <xdr:rowOff>38100</xdr:rowOff>
                  </from>
                  <to>
                    <xdr:col>1</xdr:col>
                    <xdr:colOff>342900</xdr:colOff>
                    <xdr:row>37</xdr:row>
                    <xdr:rowOff>47625</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1</xdr:col>
                    <xdr:colOff>38100</xdr:colOff>
                    <xdr:row>18</xdr:row>
                    <xdr:rowOff>28575</xdr:rowOff>
                  </from>
                  <to>
                    <xdr:col>1</xdr:col>
                    <xdr:colOff>342900</xdr:colOff>
                    <xdr:row>19</xdr:row>
                    <xdr:rowOff>47625</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1</xdr:col>
                    <xdr:colOff>19050</xdr:colOff>
                    <xdr:row>39</xdr:row>
                    <xdr:rowOff>0</xdr:rowOff>
                  </from>
                  <to>
                    <xdr:col>2</xdr:col>
                    <xdr:colOff>28575</xdr:colOff>
                    <xdr:row>40</xdr:row>
                    <xdr:rowOff>9525</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1</xdr:col>
                    <xdr:colOff>19050</xdr:colOff>
                    <xdr:row>39</xdr:row>
                    <xdr:rowOff>200025</xdr:rowOff>
                  </from>
                  <to>
                    <xdr:col>2</xdr:col>
                    <xdr:colOff>28575</xdr:colOff>
                    <xdr:row>40</xdr:row>
                    <xdr:rowOff>200025</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3</xdr:col>
                    <xdr:colOff>57150</xdr:colOff>
                    <xdr:row>62</xdr:row>
                    <xdr:rowOff>200025</xdr:rowOff>
                  </from>
                  <to>
                    <xdr:col>4</xdr:col>
                    <xdr:colOff>85725</xdr:colOff>
                    <xdr:row>63</xdr:row>
                    <xdr:rowOff>200025</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1</xdr:col>
                    <xdr:colOff>95250</xdr:colOff>
                    <xdr:row>49</xdr:row>
                    <xdr:rowOff>0</xdr:rowOff>
                  </from>
                  <to>
                    <xdr:col>2</xdr:col>
                    <xdr:colOff>123825</xdr:colOff>
                    <xdr:row>50</xdr:row>
                    <xdr:rowOff>9525</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3</xdr:col>
                    <xdr:colOff>66675</xdr:colOff>
                    <xdr:row>61</xdr:row>
                    <xdr:rowOff>200025</xdr:rowOff>
                  </from>
                  <to>
                    <xdr:col>4</xdr:col>
                    <xdr:colOff>95250</xdr:colOff>
                    <xdr:row>63</xdr:row>
                    <xdr:rowOff>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3</xdr:col>
                    <xdr:colOff>66675</xdr:colOff>
                    <xdr:row>61</xdr:row>
                    <xdr:rowOff>0</xdr:rowOff>
                  </from>
                  <to>
                    <xdr:col>4</xdr:col>
                    <xdr:colOff>95250</xdr:colOff>
                    <xdr:row>62</xdr:row>
                    <xdr:rowOff>9525</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3</xdr:col>
                    <xdr:colOff>47625</xdr:colOff>
                    <xdr:row>63</xdr:row>
                    <xdr:rowOff>190500</xdr:rowOff>
                  </from>
                  <to>
                    <xdr:col>4</xdr:col>
                    <xdr:colOff>76200</xdr:colOff>
                    <xdr:row>64</xdr:row>
                    <xdr:rowOff>200025</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3</xdr:col>
                    <xdr:colOff>85725</xdr:colOff>
                    <xdr:row>55</xdr:row>
                    <xdr:rowOff>0</xdr:rowOff>
                  </from>
                  <to>
                    <xdr:col>4</xdr:col>
                    <xdr:colOff>114300</xdr:colOff>
                    <xdr:row>56</xdr:row>
                    <xdr:rowOff>9525</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1</xdr:col>
                    <xdr:colOff>95250</xdr:colOff>
                    <xdr:row>46</xdr:row>
                    <xdr:rowOff>0</xdr:rowOff>
                  </from>
                  <to>
                    <xdr:col>2</xdr:col>
                    <xdr:colOff>123825</xdr:colOff>
                    <xdr:row>47</xdr:row>
                    <xdr:rowOff>9525</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1</xdr:col>
                    <xdr:colOff>95250</xdr:colOff>
                    <xdr:row>48</xdr:row>
                    <xdr:rowOff>0</xdr:rowOff>
                  </from>
                  <to>
                    <xdr:col>2</xdr:col>
                    <xdr:colOff>123825</xdr:colOff>
                    <xdr:row>49</xdr:row>
                    <xdr:rowOff>9525</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3</xdr:col>
                    <xdr:colOff>95250</xdr:colOff>
                    <xdr:row>56</xdr:row>
                    <xdr:rowOff>0</xdr:rowOff>
                  </from>
                  <to>
                    <xdr:col>4</xdr:col>
                    <xdr:colOff>123825</xdr:colOff>
                    <xdr:row>57</xdr:row>
                    <xdr:rowOff>9525</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3</xdr:col>
                    <xdr:colOff>95250</xdr:colOff>
                    <xdr:row>57</xdr:row>
                    <xdr:rowOff>0</xdr:rowOff>
                  </from>
                  <to>
                    <xdr:col>4</xdr:col>
                    <xdr:colOff>123825</xdr:colOff>
                    <xdr:row>58</xdr:row>
                    <xdr:rowOff>9525</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1</xdr:col>
                    <xdr:colOff>95250</xdr:colOff>
                    <xdr:row>43</xdr:row>
                    <xdr:rowOff>200025</xdr:rowOff>
                  </from>
                  <to>
                    <xdr:col>2</xdr:col>
                    <xdr:colOff>123825</xdr:colOff>
                    <xdr:row>45</xdr:row>
                    <xdr:rowOff>0</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3</xdr:col>
                    <xdr:colOff>95250</xdr:colOff>
                    <xdr:row>53</xdr:row>
                    <xdr:rowOff>200025</xdr:rowOff>
                  </from>
                  <to>
                    <xdr:col>4</xdr:col>
                    <xdr:colOff>123825</xdr:colOff>
                    <xdr:row>55</xdr:row>
                    <xdr:rowOff>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1</xdr:col>
                    <xdr:colOff>95250</xdr:colOff>
                    <xdr:row>49</xdr:row>
                    <xdr:rowOff>200025</xdr:rowOff>
                  </from>
                  <to>
                    <xdr:col>2</xdr:col>
                    <xdr:colOff>123825</xdr:colOff>
                    <xdr:row>51</xdr:row>
                    <xdr:rowOff>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3</xdr:col>
                    <xdr:colOff>95250</xdr:colOff>
                    <xdr:row>54</xdr:row>
                    <xdr:rowOff>200025</xdr:rowOff>
                  </from>
                  <to>
                    <xdr:col>4</xdr:col>
                    <xdr:colOff>123825</xdr:colOff>
                    <xdr:row>56</xdr:row>
                    <xdr:rowOff>0</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3</xdr:col>
                    <xdr:colOff>95250</xdr:colOff>
                    <xdr:row>55</xdr:row>
                    <xdr:rowOff>200025</xdr:rowOff>
                  </from>
                  <to>
                    <xdr:col>4</xdr:col>
                    <xdr:colOff>123825</xdr:colOff>
                    <xdr:row>57</xdr:row>
                    <xdr:rowOff>0</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from>
                    <xdr:col>3</xdr:col>
                    <xdr:colOff>95250</xdr:colOff>
                    <xdr:row>56</xdr:row>
                    <xdr:rowOff>200025</xdr:rowOff>
                  </from>
                  <to>
                    <xdr:col>4</xdr:col>
                    <xdr:colOff>123825</xdr:colOff>
                    <xdr:row>58</xdr:row>
                    <xdr:rowOff>0</xdr:rowOff>
                  </to>
                </anchor>
              </controlPr>
            </control>
          </mc:Choice>
        </mc:AlternateContent>
        <mc:AlternateContent xmlns:mc="http://schemas.openxmlformats.org/markup-compatibility/2006">
          <mc:Choice Requires="x14">
            <control shapeId="6222" r:id="rId81" name="Check Box 78">
              <controlPr defaultSize="0" autoFill="0" autoLine="0" autoPict="0">
                <anchor moveWithCells="1">
                  <from>
                    <xdr:col>1</xdr:col>
                    <xdr:colOff>95250</xdr:colOff>
                    <xdr:row>44</xdr:row>
                    <xdr:rowOff>200025</xdr:rowOff>
                  </from>
                  <to>
                    <xdr:col>2</xdr:col>
                    <xdr:colOff>123825</xdr:colOff>
                    <xdr:row>46</xdr:row>
                    <xdr:rowOff>0</xdr:rowOff>
                  </to>
                </anchor>
              </controlPr>
            </control>
          </mc:Choice>
        </mc:AlternateContent>
        <mc:AlternateContent xmlns:mc="http://schemas.openxmlformats.org/markup-compatibility/2006">
          <mc:Choice Requires="x14">
            <control shapeId="6223" r:id="rId82" name="Check Box 79">
              <controlPr defaultSize="0" autoFill="0" autoLine="0" autoPict="0">
                <anchor moveWithCells="1">
                  <from>
                    <xdr:col>1</xdr:col>
                    <xdr:colOff>95250</xdr:colOff>
                    <xdr:row>45</xdr:row>
                    <xdr:rowOff>200025</xdr:rowOff>
                  </from>
                  <to>
                    <xdr:col>2</xdr:col>
                    <xdr:colOff>123825</xdr:colOff>
                    <xdr:row>47</xdr:row>
                    <xdr:rowOff>0</xdr:rowOff>
                  </to>
                </anchor>
              </controlPr>
            </control>
          </mc:Choice>
        </mc:AlternateContent>
        <mc:AlternateContent xmlns:mc="http://schemas.openxmlformats.org/markup-compatibility/2006">
          <mc:Choice Requires="x14">
            <control shapeId="6224" r:id="rId83" name="Check Box 80">
              <controlPr defaultSize="0" autoFill="0" autoLine="0" autoPict="0">
                <anchor moveWithCells="1">
                  <from>
                    <xdr:col>1</xdr:col>
                    <xdr:colOff>95250</xdr:colOff>
                    <xdr:row>46</xdr:row>
                    <xdr:rowOff>200025</xdr:rowOff>
                  </from>
                  <to>
                    <xdr:col>2</xdr:col>
                    <xdr:colOff>123825</xdr:colOff>
                    <xdr:row>48</xdr:row>
                    <xdr:rowOff>0</xdr:rowOff>
                  </to>
                </anchor>
              </controlPr>
            </control>
          </mc:Choice>
        </mc:AlternateContent>
        <mc:AlternateContent xmlns:mc="http://schemas.openxmlformats.org/markup-compatibility/2006">
          <mc:Choice Requires="x14">
            <control shapeId="6225" r:id="rId84" name="Check Box 81">
              <controlPr defaultSize="0" autoFill="0" autoLine="0" autoPict="0">
                <anchor moveWithCells="1">
                  <from>
                    <xdr:col>1</xdr:col>
                    <xdr:colOff>95250</xdr:colOff>
                    <xdr:row>47</xdr:row>
                    <xdr:rowOff>200025</xdr:rowOff>
                  </from>
                  <to>
                    <xdr:col>2</xdr:col>
                    <xdr:colOff>123825</xdr:colOff>
                    <xdr:row>49</xdr:row>
                    <xdr:rowOff>0</xdr:rowOff>
                  </to>
                </anchor>
              </controlPr>
            </control>
          </mc:Choice>
        </mc:AlternateContent>
        <mc:AlternateContent xmlns:mc="http://schemas.openxmlformats.org/markup-compatibility/2006">
          <mc:Choice Requires="x14">
            <control shapeId="6226" r:id="rId85" name="Check Box 82">
              <controlPr defaultSize="0" autoFill="0" autoLine="0" autoPict="0">
                <anchor moveWithCells="1">
                  <from>
                    <xdr:col>1</xdr:col>
                    <xdr:colOff>95250</xdr:colOff>
                    <xdr:row>48</xdr:row>
                    <xdr:rowOff>200025</xdr:rowOff>
                  </from>
                  <to>
                    <xdr:col>2</xdr:col>
                    <xdr:colOff>123825</xdr:colOff>
                    <xdr:row>50</xdr:row>
                    <xdr:rowOff>0</xdr:rowOff>
                  </to>
                </anchor>
              </controlPr>
            </control>
          </mc:Choice>
        </mc:AlternateContent>
        <mc:AlternateContent xmlns:mc="http://schemas.openxmlformats.org/markup-compatibility/2006">
          <mc:Choice Requires="x14">
            <control shapeId="6227" r:id="rId86" name="Check Box 83">
              <controlPr defaultSize="0" autoFill="0" autoLine="0" autoPict="0">
                <anchor moveWithCells="1">
                  <from>
                    <xdr:col>1</xdr:col>
                    <xdr:colOff>95250</xdr:colOff>
                    <xdr:row>49</xdr:row>
                    <xdr:rowOff>200025</xdr:rowOff>
                  </from>
                  <to>
                    <xdr:col>2</xdr:col>
                    <xdr:colOff>123825</xdr:colOff>
                    <xdr:row>51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BL87"/>
  <sheetViews>
    <sheetView workbookViewId="0">
      <selection activeCell="D5" sqref="D5:E5"/>
    </sheetView>
  </sheetViews>
  <sheetFormatPr defaultRowHeight="15"/>
  <cols>
    <col min="1" max="1" width="3" style="2" customWidth="1"/>
    <col min="2" max="8" width="3.85546875" style="2" customWidth="1"/>
    <col min="9" max="9" width="8.42578125" style="2" customWidth="1"/>
    <col min="10" max="10" width="3.85546875" style="2" customWidth="1"/>
    <col min="11" max="11" width="6.42578125" style="2" customWidth="1"/>
    <col min="12" max="21" width="3.85546875" style="2" customWidth="1"/>
    <col min="22" max="22" width="3.7109375" style="2" customWidth="1"/>
    <col min="23" max="23" width="1.28515625" style="2" customWidth="1"/>
    <col min="24" max="47" width="3.42578125" style="2" customWidth="1"/>
    <col min="48" max="48" width="0.28515625" style="2" customWidth="1"/>
    <col min="49" max="50" width="4" style="115" hidden="1" customWidth="1"/>
    <col min="51" max="51" width="16.85546875" style="119" hidden="1" customWidth="1"/>
    <col min="52" max="52" width="10.28515625" style="119" hidden="1" customWidth="1"/>
    <col min="53" max="53" width="5" style="119" hidden="1" customWidth="1"/>
    <col min="54" max="54" width="23.140625" style="119" hidden="1" customWidth="1"/>
    <col min="55" max="55" width="24.140625" style="115" hidden="1" customWidth="1"/>
    <col min="56" max="56" width="5" style="115" hidden="1" customWidth="1"/>
    <col min="57" max="57" width="78.85546875" style="115" hidden="1" customWidth="1"/>
    <col min="58" max="58" width="44.28515625" style="115" hidden="1" customWidth="1"/>
    <col min="59" max="60" width="3.5703125" style="115" hidden="1" customWidth="1"/>
    <col min="61" max="61" width="3.5703125" style="116" hidden="1" customWidth="1"/>
    <col min="62" max="64" width="12.42578125" style="115" hidden="1" customWidth="1"/>
    <col min="65" max="16384" width="9.140625" style="2"/>
  </cols>
  <sheetData>
    <row r="1" spans="1:58" ht="24" thickBot="1">
      <c r="A1" s="180"/>
      <c r="B1" s="575"/>
      <c r="C1" s="575"/>
      <c r="D1" s="575"/>
      <c r="E1" s="575"/>
      <c r="F1" s="575"/>
      <c r="G1" s="575"/>
      <c r="H1" s="575"/>
      <c r="I1" s="575"/>
      <c r="J1" s="575"/>
      <c r="K1" s="575"/>
      <c r="L1" s="575"/>
      <c r="M1" s="575"/>
      <c r="N1" s="575"/>
      <c r="O1" s="575"/>
      <c r="P1" s="575"/>
      <c r="Q1" s="575"/>
      <c r="R1" s="575"/>
      <c r="S1" s="575"/>
      <c r="T1" s="575"/>
      <c r="U1" s="575"/>
      <c r="V1" s="548"/>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3"/>
      <c r="AX1" s="113"/>
      <c r="AY1" s="114" t="s">
        <v>46</v>
      </c>
      <c r="AZ1" s="114"/>
      <c r="BA1" s="114"/>
      <c r="BB1" s="114"/>
      <c r="BC1" s="113"/>
      <c r="BD1" s="113"/>
      <c r="BE1" s="113"/>
      <c r="BF1" s="113"/>
    </row>
    <row r="2" spans="1:58" ht="15.95" customHeight="1">
      <c r="A2" s="181"/>
      <c r="B2" s="153"/>
      <c r="C2" s="153"/>
      <c r="D2" s="153"/>
      <c r="E2" s="153"/>
      <c r="F2" s="153"/>
      <c r="G2" s="153"/>
      <c r="H2" s="153"/>
      <c r="I2" s="153"/>
      <c r="J2" s="153"/>
      <c r="K2" s="153"/>
      <c r="L2" s="153"/>
      <c r="M2" s="153"/>
      <c r="N2" s="153"/>
      <c r="O2" s="153"/>
      <c r="P2" s="153"/>
      <c r="Q2" s="153"/>
      <c r="R2" s="153"/>
      <c r="S2" s="153"/>
      <c r="T2" s="153"/>
      <c r="U2" s="122"/>
      <c r="V2" s="548"/>
      <c r="W2" s="112"/>
      <c r="X2" s="112"/>
      <c r="Y2" s="112"/>
      <c r="Z2" s="112"/>
      <c r="AA2" s="112"/>
      <c r="AB2" s="112"/>
      <c r="AC2" s="1"/>
      <c r="AD2" s="1"/>
      <c r="AE2" s="1"/>
      <c r="AF2" s="1"/>
      <c r="AG2" s="1"/>
      <c r="AH2" s="1"/>
      <c r="AI2" s="1"/>
      <c r="AJ2" s="1"/>
      <c r="AK2" s="1"/>
      <c r="AL2" s="1"/>
      <c r="AM2" s="1"/>
      <c r="AN2" s="1"/>
      <c r="AO2" s="1"/>
      <c r="AP2" s="1"/>
      <c r="AQ2" s="118"/>
      <c r="AR2" s="118"/>
      <c r="AS2" s="118"/>
      <c r="AT2" s="118"/>
      <c r="AU2" s="118"/>
      <c r="AV2" s="112"/>
      <c r="AW2" s="113"/>
      <c r="AX2" s="113"/>
      <c r="AY2" s="119" t="e">
        <f>SUM(AY3:AY15)</f>
        <v>#REF!</v>
      </c>
      <c r="AZ2" s="114"/>
      <c r="BA2" s="114"/>
      <c r="BB2" s="114"/>
      <c r="BC2" s="113"/>
      <c r="BD2" s="113">
        <v>1000</v>
      </c>
      <c r="BE2" s="113"/>
      <c r="BF2" s="113"/>
    </row>
    <row r="3" spans="1:58" ht="15.95" customHeight="1">
      <c r="A3" s="181"/>
      <c r="B3" s="153"/>
      <c r="C3" s="153"/>
      <c r="D3" s="153"/>
      <c r="E3" s="153"/>
      <c r="F3" s="153"/>
      <c r="G3" s="153"/>
      <c r="H3" s="153"/>
      <c r="I3" s="153"/>
      <c r="J3" s="153"/>
      <c r="K3" s="153"/>
      <c r="L3" s="153"/>
      <c r="M3" s="153"/>
      <c r="N3" s="153"/>
      <c r="O3" s="153"/>
      <c r="P3" s="153"/>
      <c r="Q3" s="153"/>
      <c r="R3" s="153"/>
      <c r="S3" s="153"/>
      <c r="T3" s="153"/>
      <c r="U3" s="122"/>
      <c r="V3" s="548"/>
      <c r="W3" s="112"/>
      <c r="X3" s="112"/>
      <c r="Y3" s="112"/>
      <c r="Z3" s="112"/>
      <c r="AA3" s="112"/>
      <c r="AB3" s="112"/>
      <c r="AC3" s="1"/>
      <c r="AD3" s="1"/>
      <c r="AE3" s="1"/>
      <c r="AF3" s="1"/>
      <c r="AG3" s="1"/>
      <c r="AH3" s="1"/>
      <c r="AI3" s="1"/>
      <c r="AJ3" s="1"/>
      <c r="AK3" s="1"/>
      <c r="AL3" s="1"/>
      <c r="AM3" s="1"/>
      <c r="AN3" s="1"/>
      <c r="AO3" s="1"/>
      <c r="AP3" s="1"/>
      <c r="AQ3" s="1"/>
      <c r="AR3" s="1"/>
      <c r="AS3" s="1"/>
      <c r="AT3" s="1"/>
      <c r="AU3" s="1"/>
      <c r="AV3" s="112"/>
      <c r="AW3" s="113"/>
      <c r="AX3" s="113"/>
      <c r="AY3" s="123">
        <f>IF(AC10="",1,0)</f>
        <v>0</v>
      </c>
      <c r="AZ3" s="141">
        <v>1</v>
      </c>
      <c r="BA3" s="114">
        <v>2000</v>
      </c>
      <c r="BB3" s="114" t="str">
        <f>IF(H7=BB13,BB13,IF(H7=BB14,BB14,BB12))</f>
        <v>Squadra richiende errata</v>
      </c>
      <c r="BC3" s="113" t="e">
        <f>VLOOKUP(BD3,#REF!,3,0)</f>
        <v>#REF!</v>
      </c>
      <c r="BD3" s="113">
        <v>1001</v>
      </c>
      <c r="BE3" s="113" t="str">
        <f>IFERROR(VLOOKUP(BD3,#REF!,5,0)&amp;" - "&amp;VLOOKUP(BD3,#REF!,6,0),"")</f>
        <v/>
      </c>
      <c r="BF3" s="113" t="e">
        <f>VLOOKUP(BD3,#REF!,2,0)</f>
        <v>#REF!</v>
      </c>
    </row>
    <row r="4" spans="1:58" ht="15.95" customHeight="1" thickBot="1">
      <c r="A4" s="181"/>
      <c r="B4" s="153"/>
      <c r="C4" s="153"/>
      <c r="D4" s="153"/>
      <c r="E4" s="153"/>
      <c r="F4" s="153"/>
      <c r="G4" s="147"/>
      <c r="H4" s="147"/>
      <c r="I4" s="147"/>
      <c r="J4" s="147"/>
      <c r="K4" s="147"/>
      <c r="L4" s="147"/>
      <c r="M4" s="147"/>
      <c r="N4" s="147"/>
      <c r="O4" s="147"/>
      <c r="P4" s="153"/>
      <c r="Q4" s="153"/>
      <c r="R4" s="153"/>
      <c r="S4" s="153"/>
      <c r="T4" s="153"/>
      <c r="U4" s="122"/>
      <c r="V4" s="548"/>
      <c r="W4" s="112"/>
      <c r="X4" s="112"/>
      <c r="Y4" s="112"/>
      <c r="Z4" s="112"/>
      <c r="AA4" s="112"/>
      <c r="AB4" s="112"/>
      <c r="AC4" s="550" t="s">
        <v>102</v>
      </c>
      <c r="AD4" s="550"/>
      <c r="AE4" s="550"/>
      <c r="AF4" s="550"/>
      <c r="AG4" s="550"/>
      <c r="AH4" s="550"/>
      <c r="AI4" s="550"/>
      <c r="AJ4" s="550"/>
      <c r="AK4" s="550"/>
      <c r="AL4" s="550"/>
      <c r="AM4" s="550"/>
      <c r="AN4" s="550"/>
      <c r="AO4" s="550"/>
      <c r="AP4" s="550"/>
      <c r="AQ4" s="549"/>
      <c r="AR4" s="549"/>
      <c r="AS4" s="549"/>
      <c r="AT4" s="549"/>
      <c r="AU4" s="549"/>
      <c r="AV4" s="549"/>
      <c r="AW4" s="113"/>
      <c r="AX4" s="113"/>
      <c r="AY4" s="123" t="e">
        <f>IF(#REF!="",1,0)</f>
        <v>#REF!</v>
      </c>
      <c r="AZ4" s="114" t="s">
        <v>49</v>
      </c>
      <c r="BA4" s="114">
        <v>1999</v>
      </c>
      <c r="BB4" s="114"/>
      <c r="BC4" s="113" t="e">
        <f>VLOOKUP(BD4,#REF!,3,0)</f>
        <v>#REF!</v>
      </c>
      <c r="BD4" s="113">
        <v>1002</v>
      </c>
      <c r="BE4" s="113" t="str">
        <f>IFERROR(VLOOKUP(BD4,#REF!,5,0)&amp;" - "&amp;VLOOKUP(BD4,#REF!,6,0),"")</f>
        <v/>
      </c>
      <c r="BF4" s="113" t="e">
        <f>VLOOKUP(BD4,#REF!,2,0)</f>
        <v>#REF!</v>
      </c>
    </row>
    <row r="5" spans="1:58" ht="15.95" customHeight="1" thickBot="1">
      <c r="A5" s="181"/>
      <c r="B5" s="589" t="s">
        <v>59</v>
      </c>
      <c r="C5" s="590"/>
      <c r="D5" s="587"/>
      <c r="E5" s="588"/>
      <c r="F5" s="153"/>
      <c r="G5" s="120"/>
      <c r="H5" s="251" t="s">
        <v>117</v>
      </c>
      <c r="I5" s="584" t="str">
        <f>IF(D14 &lt; 115, "Serie A1", IF( D14&lt;187, "Campionato Open", IF(D14&lt; 370, "Serie A2", "NR Gara Inesistente")))</f>
        <v>Serie A1</v>
      </c>
      <c r="J5" s="585"/>
      <c r="K5" s="586"/>
      <c r="L5" s="581" t="s">
        <v>109</v>
      </c>
      <c r="M5" s="582"/>
      <c r="N5" s="582"/>
      <c r="O5" s="583"/>
      <c r="P5" s="578"/>
      <c r="Q5" s="579"/>
      <c r="R5" s="579"/>
      <c r="S5" s="579"/>
      <c r="T5" s="580"/>
      <c r="U5" s="122"/>
      <c r="V5" s="548"/>
      <c r="W5" s="112"/>
      <c r="X5" s="112"/>
      <c r="Y5" s="112"/>
      <c r="Z5" s="112"/>
      <c r="AA5" s="112"/>
      <c r="AB5" s="112"/>
      <c r="AC5" s="550"/>
      <c r="AD5" s="550"/>
      <c r="AE5" s="550"/>
      <c r="AF5" s="550"/>
      <c r="AG5" s="550"/>
      <c r="AH5" s="550"/>
      <c r="AI5" s="550"/>
      <c r="AJ5" s="550"/>
      <c r="AK5" s="550"/>
      <c r="AL5" s="550"/>
      <c r="AM5" s="550"/>
      <c r="AN5" s="550"/>
      <c r="AO5" s="550"/>
      <c r="AP5" s="550"/>
      <c r="AQ5" s="118"/>
      <c r="AR5" s="118"/>
      <c r="AS5" s="118"/>
      <c r="AT5" s="118"/>
      <c r="AU5" s="118"/>
      <c r="AV5" s="112"/>
      <c r="AW5" s="113"/>
      <c r="AX5" s="113"/>
      <c r="AY5" s="123">
        <f>IF(AF12="",1,0)</f>
        <v>0</v>
      </c>
      <c r="AZ5" s="114" t="s">
        <v>51</v>
      </c>
      <c r="BA5" s="114">
        <v>1998</v>
      </c>
      <c r="BB5" s="114"/>
      <c r="BC5" s="113" t="e">
        <f>VLOOKUP(BD5,#REF!,3,0)</f>
        <v>#REF!</v>
      </c>
      <c r="BD5" s="113">
        <v>1003</v>
      </c>
      <c r="BE5" s="113" t="str">
        <f>IFERROR(VLOOKUP(BD5,#REF!,5,0)&amp;" - "&amp;VLOOKUP(BD5,#REF!,6,0),"")</f>
        <v/>
      </c>
      <c r="BF5" s="113" t="e">
        <f>VLOOKUP(BD5,#REF!,2,0)</f>
        <v>#REF!</v>
      </c>
    </row>
    <row r="6" spans="1:58" ht="15.95" customHeight="1" thickBot="1">
      <c r="A6" s="181"/>
      <c r="B6" s="576" t="str">
        <f>IFERROR(IF(D5="","Inserire numero gara",VLOOKUP(D5,Calendario!C:C,1,0)),"Numero gara inesistente")</f>
        <v>Inserire numero gara</v>
      </c>
      <c r="C6" s="577"/>
      <c r="D6" s="577"/>
      <c r="E6" s="577"/>
      <c r="F6" s="577"/>
      <c r="G6" s="577"/>
      <c r="H6" s="577"/>
      <c r="I6" s="577"/>
      <c r="J6" s="577"/>
      <c r="K6" s="577"/>
      <c r="L6" s="182"/>
      <c r="M6" s="182"/>
      <c r="N6" s="182"/>
      <c r="O6" s="120"/>
      <c r="P6" s="120"/>
      <c r="Q6" s="120"/>
      <c r="R6" s="120"/>
      <c r="S6" s="120"/>
      <c r="T6" s="121"/>
      <c r="U6" s="122"/>
      <c r="V6" s="548"/>
      <c r="W6" s="112"/>
      <c r="X6" s="1"/>
      <c r="Y6" s="1"/>
      <c r="Z6" s="1"/>
      <c r="AA6" s="1"/>
      <c r="AB6" s="1"/>
      <c r="AC6" s="550"/>
      <c r="AD6" s="550"/>
      <c r="AE6" s="550"/>
      <c r="AF6" s="550"/>
      <c r="AG6" s="550"/>
      <c r="AH6" s="550"/>
      <c r="AI6" s="550"/>
      <c r="AJ6" s="550"/>
      <c r="AK6" s="550"/>
      <c r="AL6" s="550"/>
      <c r="AM6" s="550"/>
      <c r="AN6" s="550"/>
      <c r="AO6" s="550"/>
      <c r="AP6" s="550"/>
      <c r="AQ6" s="1"/>
      <c r="AR6" s="1"/>
      <c r="AS6" s="1"/>
      <c r="AT6" s="1"/>
      <c r="AU6" s="1"/>
      <c r="AV6" s="112"/>
      <c r="AW6" s="113"/>
      <c r="AX6" s="113"/>
      <c r="AY6" s="123" t="e">
        <f>IF(#REF!="",1,0)</f>
        <v>#REF!</v>
      </c>
      <c r="AZ6" s="114" t="s">
        <v>52</v>
      </c>
      <c r="BA6" s="114">
        <v>1997</v>
      </c>
      <c r="BB6" s="114"/>
      <c r="BC6" s="113" t="e">
        <f>VLOOKUP(BD6,#REF!,3,0)</f>
        <v>#REF!</v>
      </c>
      <c r="BD6" s="113">
        <v>1004</v>
      </c>
      <c r="BE6" s="113" t="str">
        <f>IFERROR(VLOOKUP(BD6,#REF!,5,0)&amp;" - "&amp;VLOOKUP(BD6,#REF!,6,0),"")</f>
        <v/>
      </c>
      <c r="BF6" s="113" t="e">
        <f>VLOOKUP(BD6,#REF!,2,0)</f>
        <v>#REF!</v>
      </c>
    </row>
    <row r="7" spans="1:58" ht="15.95" customHeight="1" thickBot="1">
      <c r="A7" s="181"/>
      <c r="B7" s="606" t="s">
        <v>68</v>
      </c>
      <c r="C7" s="607"/>
      <c r="D7" s="607"/>
      <c r="E7" s="607"/>
      <c r="F7" s="607"/>
      <c r="G7" s="608"/>
      <c r="H7" s="603" t="s">
        <v>161</v>
      </c>
      <c r="I7" s="604"/>
      <c r="J7" s="604"/>
      <c r="K7" s="604"/>
      <c r="L7" s="604"/>
      <c r="M7" s="604"/>
      <c r="N7" s="604"/>
      <c r="O7" s="604"/>
      <c r="P7" s="604"/>
      <c r="Q7" s="604"/>
      <c r="R7" s="604"/>
      <c r="S7" s="604"/>
      <c r="T7" s="605"/>
      <c r="U7" s="122"/>
      <c r="V7" s="548"/>
      <c r="W7" s="112"/>
      <c r="X7" s="126"/>
      <c r="Y7" s="126"/>
      <c r="Z7" s="126"/>
      <c r="AA7" s="126"/>
      <c r="AB7" s="126"/>
      <c r="AC7" s="1"/>
      <c r="AD7" s="1"/>
      <c r="AE7" s="1"/>
      <c r="AF7" s="1"/>
      <c r="AG7" s="1"/>
      <c r="AH7" s="1"/>
      <c r="AI7" s="1"/>
      <c r="AJ7" s="1"/>
      <c r="AK7" s="1"/>
      <c r="AL7" s="1"/>
      <c r="AM7" s="1"/>
      <c r="AN7" s="1"/>
      <c r="AO7" s="1"/>
      <c r="AP7" s="1"/>
      <c r="AQ7" s="118"/>
      <c r="AR7" s="126"/>
      <c r="AS7" s="126"/>
      <c r="AT7" s="126"/>
      <c r="AU7" s="126"/>
      <c r="AV7" s="112"/>
      <c r="AW7" s="113"/>
      <c r="AX7" s="113"/>
      <c r="AY7" s="123" t="e">
        <f>IF(#REF!="",1,0)</f>
        <v>#REF!</v>
      </c>
      <c r="AZ7" s="114" t="s">
        <v>54</v>
      </c>
      <c r="BA7" s="114">
        <v>1996</v>
      </c>
      <c r="BB7" s="114"/>
      <c r="BC7" s="113" t="e">
        <f>VLOOKUP(BD7,#REF!,3,0)</f>
        <v>#REF!</v>
      </c>
      <c r="BD7" s="113">
        <v>1005</v>
      </c>
      <c r="BE7" s="113" t="str">
        <f>IFERROR(VLOOKUP(BD7,#REF!,5,0)&amp;" - "&amp;VLOOKUP(BD7,#REF!,6,0),"")</f>
        <v/>
      </c>
      <c r="BF7" s="113" t="e">
        <f>VLOOKUP(BD7,#REF!,2,0)</f>
        <v>#REF!</v>
      </c>
    </row>
    <row r="8" spans="1:58" ht="15.95" customHeight="1">
      <c r="A8" s="181"/>
      <c r="B8" s="120"/>
      <c r="C8" s="120"/>
      <c r="D8" s="120"/>
      <c r="E8" s="120"/>
      <c r="F8" s="120"/>
      <c r="G8" s="120"/>
      <c r="H8" s="120"/>
      <c r="I8" s="120"/>
      <c r="J8" s="120"/>
      <c r="K8" s="120"/>
      <c r="L8" s="120"/>
      <c r="M8" s="120"/>
      <c r="N8" s="120"/>
      <c r="O8" s="120"/>
      <c r="P8" s="120"/>
      <c r="Q8" s="120"/>
      <c r="R8" s="120"/>
      <c r="S8" s="120"/>
      <c r="T8" s="120"/>
      <c r="U8" s="122"/>
      <c r="V8" s="548"/>
      <c r="W8" s="112"/>
      <c r="X8" s="1"/>
      <c r="Y8" s="1"/>
      <c r="Z8" s="1"/>
      <c r="AA8" s="1"/>
      <c r="AB8" s="1"/>
      <c r="AC8" s="1"/>
      <c r="AD8" s="1"/>
      <c r="AE8" s="1"/>
      <c r="AF8" s="1"/>
      <c r="AG8" s="1"/>
      <c r="AH8" s="1"/>
      <c r="AI8" s="1"/>
      <c r="AJ8" s="1"/>
      <c r="AK8" s="1"/>
      <c r="AL8" s="1"/>
      <c r="AM8" s="1"/>
      <c r="AN8" s="1"/>
      <c r="AO8" s="1"/>
      <c r="AP8" s="1"/>
      <c r="AQ8" s="1"/>
      <c r="AR8" s="1"/>
      <c r="AS8" s="1"/>
      <c r="AT8" s="1"/>
      <c r="AU8" s="1"/>
      <c r="AV8" s="112"/>
      <c r="AW8" s="113"/>
      <c r="AX8" s="113"/>
      <c r="AY8" s="123">
        <f>IF(AD14="",1,0)</f>
        <v>1</v>
      </c>
      <c r="AZ8" s="114" t="s">
        <v>56</v>
      </c>
      <c r="BA8" s="114">
        <v>1995</v>
      </c>
      <c r="BB8" s="114"/>
      <c r="BC8" s="113" t="e">
        <f>VLOOKUP(BD8,#REF!,3,0)</f>
        <v>#REF!</v>
      </c>
      <c r="BD8" s="113">
        <v>1006</v>
      </c>
      <c r="BE8" s="113" t="str">
        <f>IFERROR(VLOOKUP(BD8,#REF!,5,0)&amp;" - "&amp;VLOOKUP(BD8,#REF!,6,0),"")</f>
        <v/>
      </c>
      <c r="BF8" s="113" t="e">
        <f>VLOOKUP(BD8,#REF!,2,0)</f>
        <v>#REF!</v>
      </c>
    </row>
    <row r="9" spans="1:58" ht="15.95" customHeight="1" thickBot="1">
      <c r="A9" s="181"/>
      <c r="B9" s="149"/>
      <c r="C9" s="120"/>
      <c r="D9" s="154"/>
      <c r="E9" s="154"/>
      <c r="F9" s="154"/>
      <c r="G9" s="154"/>
      <c r="H9" s="154"/>
      <c r="I9" s="154"/>
      <c r="J9" s="154"/>
      <c r="K9" s="154"/>
      <c r="L9" s="154"/>
      <c r="M9" s="154"/>
      <c r="N9" s="154"/>
      <c r="O9" s="154"/>
      <c r="P9" s="154"/>
      <c r="Q9" s="154"/>
      <c r="R9" s="154"/>
      <c r="S9" s="154"/>
      <c r="T9" s="154"/>
      <c r="U9" s="122"/>
      <c r="V9" s="548"/>
      <c r="W9" s="112"/>
      <c r="X9" s="1"/>
      <c r="Y9" s="1"/>
      <c r="Z9" s="1"/>
      <c r="AA9" s="1"/>
      <c r="AB9" s="1"/>
      <c r="AC9" s="1"/>
      <c r="AD9" s="1"/>
      <c r="AE9" s="1"/>
      <c r="AF9" s="1"/>
      <c r="AG9" s="1"/>
      <c r="AH9" s="1"/>
      <c r="AI9" s="1"/>
      <c r="AJ9" s="1"/>
      <c r="AK9" s="1"/>
      <c r="AL9" s="1"/>
      <c r="AM9" s="1"/>
      <c r="AN9" s="1"/>
      <c r="AO9" s="1"/>
      <c r="AP9" s="1"/>
      <c r="AQ9" s="1"/>
      <c r="AR9" s="1"/>
      <c r="AS9" s="1"/>
      <c r="AT9" s="1"/>
      <c r="AU9" s="1"/>
      <c r="AV9" s="127"/>
      <c r="AW9" s="113"/>
      <c r="AX9" s="113"/>
      <c r="AY9" s="123">
        <f>IF(AD15="",1,0)</f>
        <v>1</v>
      </c>
      <c r="AZ9" s="114" t="s">
        <v>57</v>
      </c>
      <c r="BA9" s="114">
        <v>1994</v>
      </c>
      <c r="BB9" s="114"/>
      <c r="BC9" s="113" t="e">
        <f>VLOOKUP(BD9,#REF!,3,0)</f>
        <v>#REF!</v>
      </c>
      <c r="BD9" s="113">
        <v>1007</v>
      </c>
      <c r="BE9" s="113" t="str">
        <f>IFERROR(VLOOKUP(BD9,#REF!,5,0)&amp;" - "&amp;VLOOKUP(BD9,#REF!,6,0),"")</f>
        <v/>
      </c>
      <c r="BF9" s="113" t="e">
        <f>VLOOKUP(BD9,#REF!,2,0)</f>
        <v>#REF!</v>
      </c>
    </row>
    <row r="10" spans="1:58" ht="15.95" customHeight="1" thickBot="1">
      <c r="A10" s="181"/>
      <c r="B10" s="149"/>
      <c r="C10" s="160" t="s">
        <v>110</v>
      </c>
      <c r="D10" s="154"/>
      <c r="E10" s="154"/>
      <c r="F10" s="154"/>
      <c r="G10" s="154"/>
      <c r="H10" s="154"/>
      <c r="I10" s="600"/>
      <c r="J10" s="601"/>
      <c r="K10" s="601"/>
      <c r="L10" s="601"/>
      <c r="M10" s="601"/>
      <c r="N10" s="601"/>
      <c r="O10" s="601"/>
      <c r="P10" s="601"/>
      <c r="Q10" s="601"/>
      <c r="R10" s="601"/>
      <c r="S10" s="601"/>
      <c r="T10" s="602"/>
      <c r="U10" s="122"/>
      <c r="V10" s="548"/>
      <c r="W10" s="112"/>
      <c r="X10" s="551" t="s">
        <v>60</v>
      </c>
      <c r="Y10" s="551"/>
      <c r="Z10" s="551"/>
      <c r="AA10" s="551"/>
      <c r="AB10" s="551"/>
      <c r="AC10" s="574" t="str">
        <f>H7</f>
        <v>UNREAL</v>
      </c>
      <c r="AD10" s="574"/>
      <c r="AE10" s="574"/>
      <c r="AF10" s="574"/>
      <c r="AG10" s="574"/>
      <c r="AH10" s="574"/>
      <c r="AI10" s="574"/>
      <c r="AJ10" s="574"/>
      <c r="AK10" s="574"/>
      <c r="AL10" s="574"/>
      <c r="AM10" s="574"/>
      <c r="AN10" s="574"/>
      <c r="AO10" s="574"/>
      <c r="AP10" s="574"/>
      <c r="AQ10" s="574"/>
      <c r="AR10" s="574"/>
      <c r="AS10" s="574"/>
      <c r="AT10" s="574"/>
      <c r="AU10" s="574"/>
      <c r="AV10" s="128"/>
      <c r="AW10" s="113"/>
      <c r="AX10" s="113"/>
      <c r="AY10" s="123">
        <f>IF(AD28="",1,0)</f>
        <v>1</v>
      </c>
      <c r="AZ10" s="114" t="s">
        <v>58</v>
      </c>
      <c r="BA10" s="114">
        <v>1993</v>
      </c>
      <c r="BB10" s="114"/>
      <c r="BC10" s="113" t="e">
        <f>VLOOKUP(BD10,#REF!,3,0)</f>
        <v>#REF!</v>
      </c>
      <c r="BD10" s="113">
        <v>1008</v>
      </c>
      <c r="BE10" s="113" t="str">
        <f>IFERROR(VLOOKUP(BD10,#REF!,5,0)&amp;" - "&amp;VLOOKUP(BD10,#REF!,6,0),"")</f>
        <v/>
      </c>
      <c r="BF10" s="113" t="e">
        <f>VLOOKUP(BD10,#REF!,2,0)</f>
        <v>#REF!</v>
      </c>
    </row>
    <row r="11" spans="1:58" ht="15.95" customHeight="1" thickBot="1">
      <c r="A11" s="181"/>
      <c r="B11" s="172"/>
      <c r="C11" s="172"/>
      <c r="D11" s="172"/>
      <c r="E11" s="172"/>
      <c r="F11" s="172"/>
      <c r="G11" s="172"/>
      <c r="H11" s="153"/>
      <c r="I11" s="153"/>
      <c r="J11" s="153"/>
      <c r="K11" s="153"/>
      <c r="L11" s="153"/>
      <c r="M11" s="153"/>
      <c r="N11" s="153"/>
      <c r="O11" s="153"/>
      <c r="P11" s="153"/>
      <c r="Q11" s="153"/>
      <c r="R11" s="153"/>
      <c r="S11" s="153"/>
      <c r="T11" s="154"/>
      <c r="U11" s="122"/>
      <c r="V11" s="548"/>
      <c r="W11" s="112"/>
      <c r="X11" s="1"/>
      <c r="Y11" s="1"/>
      <c r="Z11" s="1"/>
      <c r="AA11" s="1"/>
      <c r="AB11" s="1"/>
      <c r="AC11" s="1"/>
      <c r="AD11" s="1"/>
      <c r="AE11" s="1"/>
      <c r="AF11" s="1"/>
      <c r="AG11" s="1"/>
      <c r="AH11" s="1"/>
      <c r="AI11" s="1"/>
      <c r="AJ11" s="1"/>
      <c r="AK11" s="1"/>
      <c r="AL11" s="1"/>
      <c r="AM11" s="1"/>
      <c r="AN11" s="1"/>
      <c r="AO11" s="1"/>
      <c r="AP11" s="1"/>
      <c r="AQ11" s="1"/>
      <c r="AR11" s="1"/>
      <c r="AS11" s="1"/>
      <c r="AT11" s="1"/>
      <c r="AU11" s="1"/>
      <c r="AV11" s="130"/>
      <c r="AW11" s="113"/>
      <c r="AX11" s="113"/>
      <c r="AY11" s="123">
        <f>IF(AO28="",1,0)</f>
        <v>1</v>
      </c>
      <c r="AZ11" s="114" t="s">
        <v>61</v>
      </c>
      <c r="BA11" s="114">
        <v>1992</v>
      </c>
      <c r="BB11" s="114"/>
      <c r="BC11" s="113" t="e">
        <f>VLOOKUP(BD11,#REF!,3,0)</f>
        <v>#REF!</v>
      </c>
      <c r="BD11" s="113">
        <v>1009</v>
      </c>
      <c r="BE11" s="113" t="str">
        <f>IFERROR(VLOOKUP(BD11,#REF!,5,0)&amp;" - "&amp;VLOOKUP(BD11,#REF!,6,0),"")</f>
        <v/>
      </c>
      <c r="BF11" s="113" t="e">
        <f>VLOOKUP(BD11,#REF!,2,0)</f>
        <v>#REF!</v>
      </c>
    </row>
    <row r="12" spans="1:58" ht="15.95" customHeight="1" thickBot="1">
      <c r="A12" s="181"/>
      <c r="B12" s="597" t="s">
        <v>111</v>
      </c>
      <c r="C12" s="598"/>
      <c r="D12" s="598"/>
      <c r="E12" s="599"/>
      <c r="F12" s="594"/>
      <c r="G12" s="595"/>
      <c r="H12" s="595"/>
      <c r="I12" s="595"/>
      <c r="J12" s="595"/>
      <c r="K12" s="595"/>
      <c r="L12" s="595"/>
      <c r="M12" s="596"/>
      <c r="N12" s="153"/>
      <c r="O12" s="247" t="s">
        <v>14</v>
      </c>
      <c r="P12" s="591"/>
      <c r="Q12" s="592"/>
      <c r="R12" s="592"/>
      <c r="S12" s="592"/>
      <c r="T12" s="593"/>
      <c r="U12" s="122"/>
      <c r="V12" s="548"/>
      <c r="W12" s="112"/>
      <c r="X12" s="136" t="s">
        <v>103</v>
      </c>
      <c r="Y12" s="137"/>
      <c r="Z12" s="553" t="str">
        <f>I5</f>
        <v>Serie A1</v>
      </c>
      <c r="AA12" s="554"/>
      <c r="AB12" s="554"/>
      <c r="AC12" s="554"/>
      <c r="AD12" s="136" t="s">
        <v>21</v>
      </c>
      <c r="AE12" s="137"/>
      <c r="AF12" s="562">
        <f>D5</f>
        <v>0</v>
      </c>
      <c r="AG12" s="562"/>
      <c r="AH12" s="1"/>
      <c r="AI12" s="161" t="s">
        <v>0</v>
      </c>
      <c r="AJ12" s="563">
        <f>P5</f>
        <v>0</v>
      </c>
      <c r="AK12" s="564"/>
      <c r="AL12" s="564"/>
      <c r="AM12" s="564"/>
      <c r="AN12" s="564"/>
      <c r="AO12" s="1"/>
      <c r="AP12" s="1"/>
      <c r="AQ12" s="161" t="s">
        <v>83</v>
      </c>
      <c r="AR12" s="564"/>
      <c r="AS12" s="564"/>
      <c r="AT12" s="564"/>
      <c r="AU12" s="174"/>
      <c r="AV12" s="131"/>
      <c r="AW12" s="113"/>
      <c r="AX12" s="113"/>
      <c r="AY12" s="123">
        <f>IF(AA30="",1,0)</f>
        <v>1</v>
      </c>
      <c r="AZ12" s="114" t="s">
        <v>62</v>
      </c>
      <c r="BA12" s="114">
        <v>1991</v>
      </c>
      <c r="BB12" s="114" t="s">
        <v>86</v>
      </c>
      <c r="BC12" s="113" t="e">
        <f>VLOOKUP(BD12,#REF!,3,0)</f>
        <v>#REF!</v>
      </c>
      <c r="BD12" s="113">
        <v>1010</v>
      </c>
      <c r="BE12" s="113" t="str">
        <f>IFERROR(VLOOKUP(BD12,#REF!,5,0)&amp;" - "&amp;VLOOKUP(BD12,#REF!,6,0),"")</f>
        <v/>
      </c>
      <c r="BF12" s="113" t="e">
        <f>VLOOKUP(BD12,#REF!,2,0)</f>
        <v>#REF!</v>
      </c>
    </row>
    <row r="13" spans="1:58" ht="15.95" customHeight="1">
      <c r="A13" s="181"/>
      <c r="B13" s="120"/>
      <c r="C13" s="153"/>
      <c r="D13" s="153"/>
      <c r="E13" s="153"/>
      <c r="F13" s="153"/>
      <c r="G13" s="153"/>
      <c r="H13" s="153"/>
      <c r="I13" s="153"/>
      <c r="J13" s="153"/>
      <c r="K13" s="153"/>
      <c r="L13" s="153"/>
      <c r="M13" s="153"/>
      <c r="N13" s="153"/>
      <c r="O13" s="153"/>
      <c r="P13" s="153"/>
      <c r="Q13" s="153"/>
      <c r="R13" s="153"/>
      <c r="S13" s="153"/>
      <c r="T13" s="153"/>
      <c r="U13" s="122"/>
      <c r="V13" s="548"/>
      <c r="W13" s="112"/>
      <c r="X13" s="1"/>
      <c r="Y13" s="1"/>
      <c r="Z13" s="1"/>
      <c r="AA13" s="1"/>
      <c r="AB13" s="1"/>
      <c r="AC13" s="1"/>
      <c r="AD13" s="1"/>
      <c r="AE13" s="1"/>
      <c r="AF13" s="1"/>
      <c r="AG13" s="1"/>
      <c r="AH13" s="1"/>
      <c r="AI13" s="1"/>
      <c r="AJ13" s="1"/>
      <c r="AK13" s="1"/>
      <c r="AL13" s="1"/>
      <c r="AM13" s="1"/>
      <c r="AN13" s="1"/>
      <c r="AO13" s="1"/>
      <c r="AP13" s="1"/>
      <c r="AQ13" s="1"/>
      <c r="AR13" s="1"/>
      <c r="AS13" s="1"/>
      <c r="AT13" s="1"/>
      <c r="AU13" s="1"/>
      <c r="AV13" s="133"/>
      <c r="AW13" s="113"/>
      <c r="AX13" s="113"/>
      <c r="AY13" s="123" t="e">
        <f>IF(#REF!="",1,0)</f>
        <v>#REF!</v>
      </c>
      <c r="AZ13" s="114" t="s">
        <v>64</v>
      </c>
      <c r="BA13" s="114">
        <v>1990</v>
      </c>
      <c r="BB13" s="114" t="str">
        <f>IFERROR(VLOOKUP(D5,#REF!,5,0),"Inserire numero gara")</f>
        <v>Inserire numero gara</v>
      </c>
      <c r="BC13" s="113" t="e">
        <f>VLOOKUP(BD13,#REF!,3,0)</f>
        <v>#REF!</v>
      </c>
      <c r="BD13" s="113">
        <v>1011</v>
      </c>
      <c r="BE13" s="113" t="str">
        <f>IFERROR(VLOOKUP(BD13,#REF!,5,0)&amp;" - "&amp;VLOOKUP(BD13,#REF!,6,0),"")</f>
        <v/>
      </c>
      <c r="BF13" s="113" t="e">
        <f>VLOOKUP(BD13,#REF!,2,0)</f>
        <v>#REF!</v>
      </c>
    </row>
    <row r="14" spans="1:58" ht="15.95" customHeight="1">
      <c r="A14" s="181"/>
      <c r="B14" s="120"/>
      <c r="C14" s="158"/>
      <c r="D14" s="120"/>
      <c r="E14" s="120"/>
      <c r="F14" s="120"/>
      <c r="G14" s="173" t="s">
        <v>55</v>
      </c>
      <c r="H14" s="173"/>
      <c r="I14" s="173"/>
      <c r="J14" s="173"/>
      <c r="K14" s="173"/>
      <c r="L14" s="173"/>
      <c r="M14" s="173"/>
      <c r="N14" s="173"/>
      <c r="O14" s="173"/>
      <c r="P14" s="120"/>
      <c r="Q14" s="120"/>
      <c r="R14" s="120"/>
      <c r="S14" s="120"/>
      <c r="T14" s="120"/>
      <c r="U14" s="122"/>
      <c r="V14" s="548"/>
      <c r="W14" s="112"/>
      <c r="X14" s="139" t="s">
        <v>68</v>
      </c>
      <c r="Y14" s="1"/>
      <c r="Z14" s="1"/>
      <c r="AA14" s="1"/>
      <c r="AB14" s="1"/>
      <c r="AC14" s="1"/>
      <c r="AD14" s="612" t="str">
        <f>IFERROR(VLOOKUP(D5,Calendario!C:K, 4,), "")</f>
        <v/>
      </c>
      <c r="AE14" s="612"/>
      <c r="AF14" s="612"/>
      <c r="AG14" s="612"/>
      <c r="AH14" s="612"/>
      <c r="AI14" s="612"/>
      <c r="AJ14" s="612"/>
      <c r="AK14" s="612"/>
      <c r="AL14" s="612"/>
      <c r="AM14" s="612"/>
      <c r="AN14" s="612"/>
      <c r="AO14" s="612"/>
      <c r="AP14" s="612"/>
      <c r="AQ14" s="612"/>
      <c r="AR14" s="612"/>
      <c r="AS14" s="612"/>
      <c r="AT14" s="612"/>
      <c r="AU14" s="612"/>
      <c r="AV14" s="112"/>
      <c r="AW14" s="113"/>
      <c r="AX14" s="113"/>
      <c r="AY14" s="123" t="e">
        <f>IF(#REF!="",1,0)</f>
        <v>#REF!</v>
      </c>
      <c r="AZ14" s="114" t="s">
        <v>65</v>
      </c>
      <c r="BA14" s="114">
        <v>1989</v>
      </c>
      <c r="BB14" s="114" t="str">
        <f>IFERROR(VLOOKUP(D5,#REF!,6,0),"")</f>
        <v/>
      </c>
      <c r="BC14" s="113" t="e">
        <f>VLOOKUP(BD14,#REF!,3,0)</f>
        <v>#REF!</v>
      </c>
      <c r="BD14" s="113">
        <v>1012</v>
      </c>
      <c r="BE14" s="113" t="str">
        <f>IFERROR(VLOOKUP(BD14,#REF!,5,0)&amp;" - "&amp;VLOOKUP(BD14,#REF!,6,0),"")</f>
        <v/>
      </c>
      <c r="BF14" s="113" t="e">
        <f>VLOOKUP(BD14,#REF!,2,0)</f>
        <v>#REF!</v>
      </c>
    </row>
    <row r="15" spans="1:58" ht="15.95" customHeight="1">
      <c r="A15" s="181"/>
      <c r="B15" s="125"/>
      <c r="C15" s="147"/>
      <c r="D15" s="120"/>
      <c r="E15" s="120"/>
      <c r="F15" s="120"/>
      <c r="G15" s="248">
        <v>44783</v>
      </c>
      <c r="H15" s="248"/>
      <c r="I15" s="248"/>
      <c r="J15" s="248"/>
      <c r="K15" s="120"/>
      <c r="L15" s="120"/>
      <c r="M15" s="120"/>
      <c r="N15" s="120"/>
      <c r="O15" s="120"/>
      <c r="P15" s="120"/>
      <c r="Q15" s="120"/>
      <c r="R15" s="120"/>
      <c r="S15" s="120"/>
      <c r="T15" s="120"/>
      <c r="U15" s="122"/>
      <c r="V15" s="548"/>
      <c r="W15" s="112"/>
      <c r="X15" s="139" t="s">
        <v>71</v>
      </c>
      <c r="Y15" s="140"/>
      <c r="Z15" s="140"/>
      <c r="AA15" s="140"/>
      <c r="AB15" s="140"/>
      <c r="AC15" s="1"/>
      <c r="AD15" s="611" t="str">
        <f>IFERROR(VLOOKUP(D5,Calendario!C:K, 5,), "")</f>
        <v/>
      </c>
      <c r="AE15" s="611"/>
      <c r="AF15" s="611"/>
      <c r="AG15" s="611"/>
      <c r="AH15" s="611"/>
      <c r="AI15" s="611"/>
      <c r="AJ15" s="611"/>
      <c r="AK15" s="611"/>
      <c r="AL15" s="611"/>
      <c r="AM15" s="611"/>
      <c r="AN15" s="611"/>
      <c r="AO15" s="611"/>
      <c r="AP15" s="611"/>
      <c r="AQ15" s="611"/>
      <c r="AR15" s="611"/>
      <c r="AS15" s="611"/>
      <c r="AT15" s="611"/>
      <c r="AU15" s="611"/>
      <c r="AV15" s="112"/>
      <c r="AW15" s="113"/>
      <c r="AX15" s="113"/>
      <c r="AY15" s="123" t="e">
        <f>IF(#REF!="",1,0)</f>
        <v>#REF!</v>
      </c>
      <c r="AZ15" s="114" t="s">
        <v>66</v>
      </c>
      <c r="BA15" s="114">
        <v>1988</v>
      </c>
      <c r="BB15" s="114" t="str">
        <f>IFERROR(VLOOKUP(D5,#REF!,10,0),"")</f>
        <v/>
      </c>
      <c r="BC15" s="113" t="e">
        <f>VLOOKUP(BD15,#REF!,3,0)</f>
        <v>#REF!</v>
      </c>
      <c r="BD15" s="113">
        <v>1013</v>
      </c>
      <c r="BE15" s="113" t="str">
        <f>IFERROR(VLOOKUP(BD15,#REF!,5,0)&amp;" - "&amp;VLOOKUP(BD15,#REF!,6,0),"")</f>
        <v/>
      </c>
      <c r="BF15" s="113" t="e">
        <f>VLOOKUP(BD15,#REF!,2,0)</f>
        <v>#REF!</v>
      </c>
    </row>
    <row r="16" spans="1:58" ht="15.95" customHeight="1">
      <c r="A16" s="181"/>
      <c r="B16" s="125"/>
      <c r="C16" s="177"/>
      <c r="D16" s="120"/>
      <c r="E16" s="120"/>
      <c r="F16" s="120"/>
      <c r="G16" s="249" t="s">
        <v>78</v>
      </c>
      <c r="H16" s="249"/>
      <c r="I16" s="249"/>
      <c r="J16" s="249"/>
      <c r="K16" s="120"/>
      <c r="L16" s="120"/>
      <c r="M16" s="120"/>
      <c r="N16" s="120"/>
      <c r="O16" s="120"/>
      <c r="P16" s="120"/>
      <c r="Q16" s="120"/>
      <c r="R16" s="120"/>
      <c r="S16" s="120"/>
      <c r="T16" s="120"/>
      <c r="U16" s="122"/>
      <c r="V16" s="548"/>
      <c r="W16" s="112"/>
      <c r="X16" s="1"/>
      <c r="Y16" s="1"/>
      <c r="Z16" s="1"/>
      <c r="AA16" s="1"/>
      <c r="AB16" s="1"/>
      <c r="AC16" s="1"/>
      <c r="AD16" s="1"/>
      <c r="AE16" s="1"/>
      <c r="AF16" s="1"/>
      <c r="AG16" s="1"/>
      <c r="AH16" s="1"/>
      <c r="AI16" s="1"/>
      <c r="AJ16" s="1"/>
      <c r="AK16" s="1"/>
      <c r="AL16" s="1"/>
      <c r="AM16" s="1"/>
      <c r="AN16" s="1"/>
      <c r="AO16" s="1"/>
      <c r="AP16" s="1"/>
      <c r="AQ16" s="1"/>
      <c r="AR16" s="1"/>
      <c r="AS16" s="1"/>
      <c r="AT16" s="1"/>
      <c r="AU16" s="1"/>
      <c r="AV16" s="112"/>
      <c r="AW16" s="113"/>
      <c r="AX16" s="113"/>
      <c r="AY16" s="123"/>
      <c r="AZ16" s="114"/>
      <c r="BA16" s="114">
        <v>1987</v>
      </c>
      <c r="BB16" s="141" t="b">
        <v>0</v>
      </c>
      <c r="BC16" s="113" t="e">
        <f>VLOOKUP(BD16,#REF!,3,0)</f>
        <v>#REF!</v>
      </c>
      <c r="BD16" s="113">
        <v>1014</v>
      </c>
      <c r="BE16" s="113" t="str">
        <f>IFERROR(VLOOKUP(BD16,#REF!,5,0)&amp;" - "&amp;VLOOKUP(BD16,#REF!,6,0),"")</f>
        <v/>
      </c>
      <c r="BF16" s="113" t="e">
        <f>VLOOKUP(BD16,#REF!,2,0)</f>
        <v>#REF!</v>
      </c>
    </row>
    <row r="17" spans="1:61" ht="15.95" customHeight="1">
      <c r="A17" s="181"/>
      <c r="B17" s="125"/>
      <c r="C17" s="147"/>
      <c r="D17" s="120"/>
      <c r="E17" s="120"/>
      <c r="F17" s="120"/>
      <c r="G17" s="147"/>
      <c r="H17" s="153"/>
      <c r="I17" s="153"/>
      <c r="J17" s="153"/>
      <c r="K17" s="153"/>
      <c r="L17" s="153"/>
      <c r="M17" s="120"/>
      <c r="N17" s="120"/>
      <c r="O17" s="120"/>
      <c r="P17" s="120"/>
      <c r="Q17" s="120"/>
      <c r="R17" s="120"/>
      <c r="S17" s="120"/>
      <c r="T17" s="120"/>
      <c r="U17" s="122"/>
      <c r="V17" s="548"/>
      <c r="W17" s="112"/>
      <c r="X17" s="1" t="s">
        <v>104</v>
      </c>
      <c r="Y17" s="1"/>
      <c r="Z17" s="1"/>
      <c r="AA17" s="1"/>
      <c r="AB17" s="1"/>
      <c r="AC17" s="1"/>
      <c r="AD17" s="1"/>
      <c r="AE17" s="1"/>
      <c r="AF17" s="1"/>
      <c r="AG17" s="1"/>
      <c r="AH17" s="1"/>
      <c r="AI17" s="1"/>
      <c r="AJ17" s="1"/>
      <c r="AK17" s="1"/>
      <c r="AL17" s="1"/>
      <c r="AM17" s="1"/>
      <c r="AN17" s="1"/>
      <c r="AO17" s="1"/>
      <c r="AP17" s="1"/>
      <c r="AQ17" s="1"/>
      <c r="AR17" s="1"/>
      <c r="AS17" s="1"/>
      <c r="AT17" s="1"/>
      <c r="AU17" s="134"/>
      <c r="AV17" s="112"/>
      <c r="AW17" s="113"/>
      <c r="AX17" s="113"/>
      <c r="AY17" s="123"/>
      <c r="AZ17" s="114"/>
      <c r="BA17" s="114">
        <v>1986</v>
      </c>
      <c r="BB17" s="141" t="b">
        <v>0</v>
      </c>
      <c r="BC17" s="113" t="e">
        <f>VLOOKUP(BD17,#REF!,3,0)</f>
        <v>#REF!</v>
      </c>
      <c r="BD17" s="113">
        <v>1015</v>
      </c>
      <c r="BE17" s="113" t="str">
        <f>IFERROR(VLOOKUP(BD17,#REF!,5,0)&amp;" - "&amp;VLOOKUP(BD17,#REF!,6,0),"")</f>
        <v/>
      </c>
      <c r="BF17" s="113" t="e">
        <f>VLOOKUP(BD17,#REF!,2,0)</f>
        <v>#REF!</v>
      </c>
    </row>
    <row r="18" spans="1:61" ht="15.95" customHeight="1">
      <c r="A18" s="181"/>
      <c r="B18" s="125"/>
      <c r="C18" s="177"/>
      <c r="D18" s="120"/>
      <c r="E18" s="120"/>
      <c r="F18" s="120"/>
      <c r="G18" s="147"/>
      <c r="H18" s="153"/>
      <c r="I18" s="153"/>
      <c r="J18" s="153"/>
      <c r="K18" s="153"/>
      <c r="L18" s="153"/>
      <c r="M18" s="120"/>
      <c r="N18" s="120"/>
      <c r="O18" s="120"/>
      <c r="P18" s="120"/>
      <c r="Q18" s="120"/>
      <c r="R18" s="120"/>
      <c r="S18" s="120"/>
      <c r="T18" s="120"/>
      <c r="U18" s="122"/>
      <c r="V18" s="548"/>
      <c r="W18" s="112"/>
      <c r="X18" s="243" t="s">
        <v>114</v>
      </c>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12"/>
      <c r="AW18" s="113"/>
      <c r="AX18" s="113"/>
      <c r="AY18" s="123"/>
      <c r="AZ18" s="114"/>
      <c r="BA18" s="114">
        <v>1985</v>
      </c>
      <c r="BB18" s="141" t="b">
        <v>0</v>
      </c>
      <c r="BC18" s="113" t="e">
        <f>VLOOKUP(BD18,#REF!,3,0)</f>
        <v>#REF!</v>
      </c>
      <c r="BD18" s="113">
        <v>1016</v>
      </c>
      <c r="BE18" s="113" t="str">
        <f>IFERROR(VLOOKUP(BD18,#REF!,5,0)&amp;" - "&amp;VLOOKUP(BD18,#REF!,6,0),"")</f>
        <v/>
      </c>
      <c r="BF18" s="113" t="e">
        <f>VLOOKUP(BD18,#REF!,2,0)</f>
        <v>#REF!</v>
      </c>
    </row>
    <row r="19" spans="1:61" ht="15.95" customHeight="1">
      <c r="A19" s="181"/>
      <c r="B19" s="135"/>
      <c r="C19" s="147"/>
      <c r="D19" s="120"/>
      <c r="E19" s="120"/>
      <c r="F19" s="120"/>
      <c r="G19" s="147"/>
      <c r="H19" s="153"/>
      <c r="I19" s="153"/>
      <c r="J19" s="153"/>
      <c r="K19" s="153"/>
      <c r="L19" s="153"/>
      <c r="M19" s="120"/>
      <c r="N19" s="120"/>
      <c r="O19" s="120"/>
      <c r="P19" s="120"/>
      <c r="Q19" s="120"/>
      <c r="R19" s="120"/>
      <c r="S19" s="120"/>
      <c r="T19" s="120"/>
      <c r="U19" s="122"/>
      <c r="V19" s="548"/>
      <c r="W19" s="112"/>
      <c r="X19" s="243" t="s">
        <v>105</v>
      </c>
      <c r="Y19" s="1"/>
      <c r="Z19" s="1"/>
      <c r="AA19" s="1"/>
      <c r="AB19" s="1"/>
      <c r="AC19" s="1"/>
      <c r="AD19" s="1"/>
      <c r="AE19" s="1"/>
      <c r="AF19" s="1"/>
      <c r="AG19" s="1"/>
      <c r="AH19" s="1"/>
      <c r="AI19" s="1"/>
      <c r="AJ19" s="1"/>
      <c r="AK19" s="1"/>
      <c r="AL19" s="1"/>
      <c r="AM19" s="1"/>
      <c r="AN19" s="1"/>
      <c r="AO19" s="1"/>
      <c r="AP19" s="1"/>
      <c r="AQ19" s="1"/>
      <c r="AR19" s="1"/>
      <c r="AS19" s="1"/>
      <c r="AT19" s="1"/>
      <c r="AU19" s="1"/>
      <c r="AV19" s="112"/>
      <c r="AW19" s="113"/>
      <c r="AX19" s="113"/>
      <c r="AY19" s="123"/>
      <c r="AZ19" s="114"/>
      <c r="BA19" s="114">
        <v>1984</v>
      </c>
      <c r="BB19" s="114"/>
      <c r="BC19" s="113" t="e">
        <f>VLOOKUP(BD19,#REF!,3,0)</f>
        <v>#REF!</v>
      </c>
      <c r="BD19" s="113">
        <v>1017</v>
      </c>
      <c r="BE19" s="113" t="str">
        <f>IFERROR(VLOOKUP(BD19,#REF!,5,0)&amp;" - "&amp;VLOOKUP(BD19,#REF!,6,0),"")</f>
        <v/>
      </c>
      <c r="BF19" s="113" t="e">
        <f>VLOOKUP(BD19,#REF!,2,0)</f>
        <v>#REF!</v>
      </c>
    </row>
    <row r="20" spans="1:61" ht="15.95" customHeight="1">
      <c r="A20" s="181"/>
      <c r="B20" s="132"/>
      <c r="C20" s="147"/>
      <c r="D20" s="120"/>
      <c r="E20" s="120"/>
      <c r="F20" s="120"/>
      <c r="G20" s="147"/>
      <c r="H20" s="153"/>
      <c r="I20" s="153"/>
      <c r="J20" s="153"/>
      <c r="K20" s="153"/>
      <c r="L20" s="153"/>
      <c r="M20" s="120"/>
      <c r="N20" s="120"/>
      <c r="O20" s="120"/>
      <c r="P20" s="120"/>
      <c r="Q20" s="120"/>
      <c r="R20" s="120"/>
      <c r="S20" s="120"/>
      <c r="T20" s="120"/>
      <c r="U20" s="122"/>
      <c r="V20" s="548"/>
      <c r="W20" s="112"/>
      <c r="X20" s="573" t="s">
        <v>106</v>
      </c>
      <c r="Y20" s="573"/>
      <c r="Z20" s="613" t="str">
        <f>IF(I10 = "", "", I10)</f>
        <v/>
      </c>
      <c r="AA20" s="613"/>
      <c r="AB20" s="613"/>
      <c r="AC20" s="613"/>
      <c r="AD20" s="613"/>
      <c r="AE20" s="613"/>
      <c r="AF20" s="613"/>
      <c r="AG20" s="613"/>
      <c r="AH20" s="613"/>
      <c r="AI20" s="613"/>
      <c r="AJ20" s="613"/>
      <c r="AK20" s="613"/>
      <c r="AL20" s="613"/>
      <c r="AM20" s="613"/>
      <c r="AN20" s="613"/>
      <c r="AO20" s="613"/>
      <c r="AP20" s="613"/>
      <c r="AQ20" s="613"/>
      <c r="AR20" s="613"/>
      <c r="AS20" s="613"/>
      <c r="AT20" s="613"/>
      <c r="AU20" s="613"/>
      <c r="AV20" s="112"/>
      <c r="AW20" s="113"/>
      <c r="AX20" s="113"/>
      <c r="AY20" s="123"/>
      <c r="AZ20" s="114"/>
      <c r="BA20" s="114">
        <v>1983</v>
      </c>
      <c r="BB20" s="114"/>
      <c r="BC20" s="113" t="e">
        <f>VLOOKUP(BD20,#REF!,3,0)</f>
        <v>#REF!</v>
      </c>
      <c r="BD20" s="113">
        <v>1018</v>
      </c>
      <c r="BE20" s="113" t="str">
        <f>IFERROR(VLOOKUP(BD20,#REF!,5,0)&amp;" - "&amp;VLOOKUP(BD20,#REF!,6,0),"")</f>
        <v/>
      </c>
      <c r="BF20" s="113" t="e">
        <f>VLOOKUP(BD20,#REF!,2,0)</f>
        <v>#REF!</v>
      </c>
    </row>
    <row r="21" spans="1:61" ht="15.95" customHeight="1">
      <c r="A21" s="181"/>
      <c r="B21" s="153"/>
      <c r="C21" s="250"/>
      <c r="D21" s="120"/>
      <c r="E21" s="120"/>
      <c r="F21" s="120"/>
      <c r="G21" s="147"/>
      <c r="H21" s="153"/>
      <c r="I21" s="153"/>
      <c r="J21" s="153"/>
      <c r="K21" s="153"/>
      <c r="L21" s="153"/>
      <c r="M21" s="120"/>
      <c r="N21" s="120"/>
      <c r="O21" s="120"/>
      <c r="P21" s="120"/>
      <c r="Q21" s="120"/>
      <c r="R21" s="120"/>
      <c r="S21" s="120"/>
      <c r="T21" s="120"/>
      <c r="U21" s="122"/>
      <c r="V21" s="548"/>
      <c r="W21" s="112"/>
      <c r="X21" s="1"/>
      <c r="Y21" s="1"/>
      <c r="Z21" s="1"/>
      <c r="AA21" s="1"/>
      <c r="AB21" s="1"/>
      <c r="AC21" s="1"/>
      <c r="AD21" s="1"/>
      <c r="AE21" s="1"/>
      <c r="AF21" s="1"/>
      <c r="AG21" s="1"/>
      <c r="AH21" s="1"/>
      <c r="AI21" s="1"/>
      <c r="AJ21" s="1"/>
      <c r="AK21" s="1"/>
      <c r="AL21" s="1"/>
      <c r="AM21" s="1"/>
      <c r="AN21" s="1"/>
      <c r="AO21" s="1"/>
      <c r="AP21" s="1"/>
      <c r="AQ21" s="1"/>
      <c r="AR21" s="1"/>
      <c r="AS21" s="1"/>
      <c r="AT21" s="1"/>
      <c r="AU21" s="1"/>
      <c r="AV21" s="112"/>
      <c r="AW21" s="113"/>
      <c r="AX21" s="113"/>
      <c r="AY21" s="123"/>
      <c r="AZ21" s="114"/>
      <c r="BA21" s="114">
        <v>1982</v>
      </c>
      <c r="BB21" s="114" t="e">
        <f>IF(AF12="","",IF(BB18=FALSE,VLOOKUP(AF12,#REF!,7,0)&amp;" - "&amp;VLOOKUP(AF12,#REF!,8,0),D18))</f>
        <v>#REF!</v>
      </c>
      <c r="BC21" s="113" t="e">
        <f>VLOOKUP(BD21,#REF!,3,0)</f>
        <v>#REF!</v>
      </c>
      <c r="BD21" s="113">
        <v>1019</v>
      </c>
      <c r="BE21" s="113" t="str">
        <f>IFERROR(VLOOKUP(BD21,#REF!,5,0)&amp;" - "&amp;VLOOKUP(BD21,#REF!,6,0),"")</f>
        <v/>
      </c>
      <c r="BF21" s="113" t="e">
        <f>VLOOKUP(BD21,#REF!,2,0)</f>
        <v>#REF!</v>
      </c>
    </row>
    <row r="22" spans="1:61" ht="15.95" customHeight="1">
      <c r="A22" s="181"/>
      <c r="B22" s="153"/>
      <c r="C22" s="152"/>
      <c r="D22" s="120"/>
      <c r="E22" s="120"/>
      <c r="F22" s="120"/>
      <c r="G22" s="147"/>
      <c r="H22" s="153"/>
      <c r="I22" s="153"/>
      <c r="J22" s="153"/>
      <c r="K22" s="153"/>
      <c r="L22" s="153"/>
      <c r="M22" s="120"/>
      <c r="N22" s="120"/>
      <c r="O22" s="120"/>
      <c r="P22" s="120"/>
      <c r="Q22" s="120"/>
      <c r="R22" s="120"/>
      <c r="S22" s="120"/>
      <c r="T22" s="120"/>
      <c r="U22" s="122"/>
      <c r="V22" s="548"/>
      <c r="W22" s="112"/>
      <c r="X22" s="566" t="s">
        <v>112</v>
      </c>
      <c r="Y22" s="566"/>
      <c r="Z22" s="566"/>
      <c r="AA22" s="566"/>
      <c r="AB22" s="566"/>
      <c r="AC22" s="566"/>
      <c r="AD22" s="566"/>
      <c r="AE22" s="566"/>
      <c r="AF22" s="566"/>
      <c r="AG22" s="610" t="str">
        <f>IF(F12= "", "", F12)</f>
        <v/>
      </c>
      <c r="AH22" s="610"/>
      <c r="AI22" s="610"/>
      <c r="AJ22" s="610"/>
      <c r="AK22" s="610"/>
      <c r="AL22" s="610"/>
      <c r="AM22" s="310"/>
      <c r="AN22" s="309" t="s">
        <v>14</v>
      </c>
      <c r="AO22" s="309"/>
      <c r="AP22" s="609" t="str">
        <f>IF(P12  = "", "", P12)</f>
        <v/>
      </c>
      <c r="AQ22" s="609"/>
      <c r="AR22" s="609"/>
      <c r="AS22" s="609"/>
      <c r="AT22" s="609"/>
      <c r="AU22" s="308"/>
      <c r="AV22" s="112"/>
      <c r="AW22" s="113"/>
      <c r="AX22" s="113"/>
      <c r="AY22" s="123"/>
      <c r="AZ22" s="114" t="e">
        <v>#REF!</v>
      </c>
      <c r="BA22" s="114">
        <v>1981</v>
      </c>
      <c r="BB22" s="114"/>
      <c r="BC22" s="113" t="e">
        <f>VLOOKUP(BD22,#REF!,3,0)</f>
        <v>#REF!</v>
      </c>
      <c r="BD22" s="113">
        <v>1020</v>
      </c>
      <c r="BE22" s="113" t="str">
        <f>IFERROR(VLOOKUP(BD22,#REF!,5,0)&amp;" - "&amp;VLOOKUP(BD22,#REF!,6,0),"")</f>
        <v/>
      </c>
      <c r="BF22" s="113" t="e">
        <f>VLOOKUP(BD22,#REF!,2,0)</f>
        <v>#REF!</v>
      </c>
    </row>
    <row r="23" spans="1:61" ht="15.95" customHeight="1">
      <c r="A23" s="181"/>
      <c r="B23" s="153"/>
      <c r="C23" s="153"/>
      <c r="D23" s="153"/>
      <c r="E23" s="153"/>
      <c r="F23" s="153"/>
      <c r="G23" s="153"/>
      <c r="H23" s="153"/>
      <c r="I23" s="153"/>
      <c r="J23" s="153"/>
      <c r="K23" s="153"/>
      <c r="L23" s="153"/>
      <c r="M23" s="153"/>
      <c r="N23" s="153"/>
      <c r="O23" s="153"/>
      <c r="P23" s="153"/>
      <c r="Q23" s="153"/>
      <c r="R23" s="153"/>
      <c r="S23" s="153"/>
      <c r="T23" s="153"/>
      <c r="U23" s="122"/>
      <c r="V23" s="548"/>
      <c r="W23" s="112"/>
      <c r="X23" s="241"/>
      <c r="Y23" s="241"/>
      <c r="Z23" s="241"/>
      <c r="AA23" s="241"/>
      <c r="AB23" s="241"/>
      <c r="AC23" s="241"/>
      <c r="AD23" s="241"/>
      <c r="AE23" s="241"/>
      <c r="AF23" s="241"/>
      <c r="AG23" s="241"/>
      <c r="AH23" s="241"/>
      <c r="AI23" s="241"/>
      <c r="AJ23" s="241"/>
      <c r="AK23" s="241"/>
      <c r="AL23" s="241"/>
      <c r="AM23" s="241"/>
      <c r="AN23" s="241"/>
      <c r="AO23" s="241"/>
      <c r="AP23" s="241"/>
      <c r="AQ23" s="241"/>
      <c r="AR23" s="241"/>
      <c r="AS23" s="241"/>
      <c r="AT23" s="241"/>
      <c r="AU23" s="148"/>
      <c r="AV23" s="112"/>
      <c r="AW23" s="113"/>
      <c r="AX23" s="113"/>
      <c r="AY23" s="123"/>
      <c r="AZ23" s="114" t="e">
        <v>#REF!</v>
      </c>
      <c r="BA23" s="114">
        <v>1980</v>
      </c>
      <c r="BB23" s="114"/>
      <c r="BC23" s="113" t="e">
        <f>VLOOKUP(BD23,#REF!,3,0)</f>
        <v>#REF!</v>
      </c>
      <c r="BD23" s="113">
        <v>1021</v>
      </c>
      <c r="BE23" s="113" t="str">
        <f>IFERROR(VLOOKUP(BD23,#REF!,5,0)&amp;" - "&amp;VLOOKUP(BD23,#REF!,6,0),"")</f>
        <v/>
      </c>
      <c r="BF23" s="113" t="e">
        <f>VLOOKUP(BD23,#REF!,2,0)</f>
        <v>#REF!</v>
      </c>
    </row>
    <row r="24" spans="1:61" ht="15.95" customHeight="1">
      <c r="A24" s="180"/>
      <c r="B24" s="149"/>
      <c r="C24" s="153"/>
      <c r="D24" s="153"/>
      <c r="E24" s="153"/>
      <c r="F24" s="153"/>
      <c r="G24" s="153"/>
      <c r="H24" s="153"/>
      <c r="I24" s="153"/>
      <c r="J24" s="153"/>
      <c r="K24" s="153"/>
      <c r="L24" s="153"/>
      <c r="M24" s="153"/>
      <c r="N24" s="153"/>
      <c r="O24" s="153"/>
      <c r="P24" s="153"/>
      <c r="Q24" s="153"/>
      <c r="R24" s="153"/>
      <c r="S24" s="153"/>
      <c r="T24" s="153"/>
      <c r="U24" s="122"/>
      <c r="V24" s="548"/>
      <c r="W24" s="1"/>
      <c r="X24" s="242"/>
      <c r="Y24" s="242"/>
      <c r="Z24" s="242"/>
      <c r="AA24" s="242"/>
      <c r="AB24" s="242"/>
      <c r="AC24" s="242"/>
      <c r="AD24" s="242"/>
      <c r="AE24" s="242"/>
      <c r="AF24" s="241"/>
      <c r="AG24" s="241"/>
      <c r="AH24" s="241"/>
      <c r="AI24" s="241"/>
      <c r="AJ24" s="241"/>
      <c r="AK24" s="241"/>
      <c r="AL24" s="241"/>
      <c r="AM24" s="241"/>
      <c r="AN24" s="242"/>
      <c r="AO24" s="242"/>
      <c r="AP24" s="242"/>
      <c r="AQ24" s="242"/>
      <c r="AR24" s="242"/>
      <c r="AS24" s="242"/>
      <c r="AT24" s="242"/>
      <c r="AU24" s="242"/>
      <c r="AV24" s="112"/>
      <c r="AW24" s="113"/>
      <c r="AX24" s="113"/>
      <c r="AY24" s="124"/>
      <c r="AZ24" s="114" t="e">
        <v>#REF!</v>
      </c>
      <c r="BA24" s="114">
        <v>1979</v>
      </c>
      <c r="BB24" s="114"/>
      <c r="BC24" s="113" t="e">
        <f>VLOOKUP(BD24,#REF!,3,0)</f>
        <v>#REF!</v>
      </c>
      <c r="BD24" s="113">
        <v>1022</v>
      </c>
      <c r="BE24" s="113" t="str">
        <f>IFERROR(VLOOKUP(BD24,#REF!,5,0)&amp;" - "&amp;VLOOKUP(BD24,#REF!,6,0),"")</f>
        <v/>
      </c>
      <c r="BF24" s="113" t="e">
        <f>VLOOKUP(BD24,#REF!,2,0)</f>
        <v>#REF!</v>
      </c>
    </row>
    <row r="25" spans="1:61" ht="15.95" customHeight="1">
      <c r="A25" s="180"/>
      <c r="B25" s="149"/>
      <c r="C25" s="153"/>
      <c r="D25" s="153"/>
      <c r="E25" s="153"/>
      <c r="F25" s="153"/>
      <c r="G25" s="153"/>
      <c r="H25" s="153"/>
      <c r="I25" s="153"/>
      <c r="J25" s="153"/>
      <c r="K25" s="153"/>
      <c r="L25" s="153"/>
      <c r="M25" s="153"/>
      <c r="N25" s="153"/>
      <c r="O25" s="153"/>
      <c r="P25" s="153"/>
      <c r="Q25" s="153"/>
      <c r="R25" s="153"/>
      <c r="S25" s="153"/>
      <c r="T25" s="153"/>
      <c r="U25" s="122"/>
      <c r="V25" s="548"/>
      <c r="W25" s="1"/>
      <c r="X25" s="555" t="s">
        <v>113</v>
      </c>
      <c r="Y25" s="555"/>
      <c r="Z25" s="555"/>
      <c r="AA25" s="555"/>
      <c r="AB25" s="555"/>
      <c r="AC25" s="555"/>
      <c r="AD25" s="555"/>
      <c r="AE25" s="555"/>
      <c r="AF25" s="241"/>
      <c r="AG25" s="241"/>
      <c r="AH25" s="241"/>
      <c r="AI25" s="241"/>
      <c r="AJ25" s="241"/>
      <c r="AK25" s="241"/>
      <c r="AL25" s="241"/>
      <c r="AM25" s="241"/>
      <c r="AN25" s="307" t="s">
        <v>107</v>
      </c>
      <c r="AO25" s="307"/>
      <c r="AP25" s="307"/>
      <c r="AQ25" s="307"/>
      <c r="AR25" s="307"/>
      <c r="AS25" s="307"/>
      <c r="AT25" s="307"/>
      <c r="AU25" s="307"/>
      <c r="AV25" s="112"/>
      <c r="AW25" s="113"/>
      <c r="AX25" s="113"/>
      <c r="AY25" s="124"/>
      <c r="AZ25" s="114" t="e">
        <v>#REF!</v>
      </c>
      <c r="BA25" s="114">
        <v>1978</v>
      </c>
      <c r="BB25" s="114"/>
      <c r="BC25" s="113" t="e">
        <f>VLOOKUP(BD25,#REF!,3,0)</f>
        <v>#REF!</v>
      </c>
      <c r="BD25" s="113">
        <v>1023</v>
      </c>
      <c r="BE25" s="113" t="str">
        <f>IFERROR(VLOOKUP(BD25,#REF!,5,0)&amp;" - "&amp;VLOOKUP(BD25,#REF!,6,0),"")</f>
        <v/>
      </c>
      <c r="BF25" s="113" t="e">
        <f>VLOOKUP(BD25,#REF!,2,0)</f>
        <v>#REF!</v>
      </c>
    </row>
    <row r="26" spans="1:61" ht="15.95" customHeight="1" thickBot="1">
      <c r="A26" s="180"/>
      <c r="B26" s="149"/>
      <c r="C26" s="153"/>
      <c r="D26" s="153"/>
      <c r="E26" s="153"/>
      <c r="F26" s="153"/>
      <c r="G26" s="153"/>
      <c r="H26" s="153"/>
      <c r="I26" s="153"/>
      <c r="J26" s="153"/>
      <c r="K26" s="153"/>
      <c r="L26" s="153"/>
      <c r="M26" s="153"/>
      <c r="N26" s="153"/>
      <c r="O26" s="153"/>
      <c r="P26" s="153"/>
      <c r="Q26" s="153"/>
      <c r="R26" s="153"/>
      <c r="S26" s="153"/>
      <c r="T26" s="153"/>
      <c r="U26" s="122"/>
      <c r="V26" s="548"/>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12"/>
      <c r="AW26" s="113"/>
      <c r="AX26" s="113"/>
      <c r="AY26" s="124"/>
      <c r="AZ26" s="114" t="e">
        <v>#REF!</v>
      </c>
      <c r="BA26" s="114">
        <v>1977</v>
      </c>
      <c r="BB26" s="114"/>
      <c r="BC26" s="113" t="e">
        <f>VLOOKUP(BD26,#REF!,3,0)</f>
        <v>#REF!</v>
      </c>
      <c r="BD26" s="113">
        <v>1024</v>
      </c>
      <c r="BE26" s="113" t="str">
        <f>IFERROR(VLOOKUP(BD26,#REF!,5,0)&amp;" - "&amp;VLOOKUP(BD26,#REF!,6,0),"")</f>
        <v/>
      </c>
      <c r="BF26" s="113" t="e">
        <f>VLOOKUP(BD26,#REF!,2,0)</f>
        <v>#REF!</v>
      </c>
    </row>
    <row r="27" spans="1:61" ht="15.95" customHeight="1">
      <c r="A27" s="180"/>
      <c r="B27" s="149"/>
      <c r="C27" s="153"/>
      <c r="D27" s="153"/>
      <c r="E27" s="153"/>
      <c r="F27" s="153"/>
      <c r="G27" s="153"/>
      <c r="H27" s="153"/>
      <c r="I27" s="153"/>
      <c r="J27" s="153"/>
      <c r="K27" s="153"/>
      <c r="L27" s="153"/>
      <c r="M27" s="153"/>
      <c r="N27" s="153"/>
      <c r="O27" s="153"/>
      <c r="P27" s="153"/>
      <c r="Q27" s="153"/>
      <c r="R27" s="153"/>
      <c r="S27" s="153"/>
      <c r="T27" s="153"/>
      <c r="U27" s="122"/>
      <c r="V27" s="548"/>
      <c r="W27" s="1"/>
      <c r="X27" s="567" t="s">
        <v>115</v>
      </c>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c r="AU27" s="569"/>
      <c r="AV27" s="113"/>
      <c r="AW27" s="113"/>
      <c r="AX27" s="124"/>
      <c r="AY27" s="114" t="e">
        <v>#REF!</v>
      </c>
      <c r="AZ27" s="114">
        <v>1976</v>
      </c>
      <c r="BA27" s="114"/>
      <c r="BB27" s="113" t="e">
        <f>VLOOKUP(BC27,#REF!,3,0)</f>
        <v>#REF!</v>
      </c>
      <c r="BC27" s="113">
        <v>1025</v>
      </c>
      <c r="BD27" s="113" t="str">
        <f>IFERROR(VLOOKUP(BC27,#REF!,5,0)&amp;" - "&amp;VLOOKUP(BC27,#REF!,6,0),"")</f>
        <v/>
      </c>
      <c r="BE27" s="113" t="e">
        <f>VLOOKUP(BC27,#REF!,2,0)</f>
        <v>#REF!</v>
      </c>
      <c r="BH27" s="116"/>
      <c r="BI27" s="115"/>
    </row>
    <row r="28" spans="1:61" ht="15.95" customHeight="1">
      <c r="A28" s="180"/>
      <c r="B28" s="149"/>
      <c r="C28" s="153"/>
      <c r="D28" s="153"/>
      <c r="E28" s="153"/>
      <c r="F28" s="153"/>
      <c r="G28" s="153"/>
      <c r="H28" s="153"/>
      <c r="I28" s="153"/>
      <c r="J28" s="153"/>
      <c r="K28" s="153"/>
      <c r="L28" s="153"/>
      <c r="M28" s="153"/>
      <c r="N28" s="153"/>
      <c r="O28" s="153"/>
      <c r="P28" s="153"/>
      <c r="Q28" s="153"/>
      <c r="R28" s="153"/>
      <c r="S28" s="153"/>
      <c r="T28" s="153"/>
      <c r="U28" s="122"/>
      <c r="V28" s="548"/>
      <c r="W28" s="1"/>
      <c r="X28" s="570"/>
      <c r="Y28" s="571"/>
      <c r="Z28" s="571"/>
      <c r="AA28" s="571"/>
      <c r="AB28" s="571"/>
      <c r="AC28" s="571"/>
      <c r="AD28" s="571"/>
      <c r="AE28" s="571"/>
      <c r="AF28" s="571"/>
      <c r="AG28" s="571"/>
      <c r="AH28" s="571"/>
      <c r="AI28" s="571"/>
      <c r="AJ28" s="571"/>
      <c r="AK28" s="571"/>
      <c r="AL28" s="571"/>
      <c r="AM28" s="571"/>
      <c r="AN28" s="571"/>
      <c r="AO28" s="571"/>
      <c r="AP28" s="571"/>
      <c r="AQ28" s="571"/>
      <c r="AR28" s="571"/>
      <c r="AS28" s="571"/>
      <c r="AT28" s="571"/>
      <c r="AU28" s="572"/>
      <c r="AV28" s="113"/>
      <c r="AW28" s="113"/>
      <c r="AX28" s="124"/>
      <c r="AY28" s="114"/>
      <c r="AZ28" s="114">
        <v>1975</v>
      </c>
      <c r="BA28" s="114"/>
      <c r="BB28" s="113" t="e">
        <f>VLOOKUP(BC28,#REF!,3,0)</f>
        <v>#REF!</v>
      </c>
      <c r="BC28" s="113">
        <v>1026</v>
      </c>
      <c r="BD28" s="113" t="str">
        <f>IFERROR(VLOOKUP(BC28,#REF!,5,0)&amp;" - "&amp;VLOOKUP(BC28,#REF!,6,0),"")</f>
        <v/>
      </c>
      <c r="BE28" s="113" t="e">
        <f>VLOOKUP(BC28,#REF!,2,0)</f>
        <v>#REF!</v>
      </c>
      <c r="BH28" s="116"/>
      <c r="BI28" s="115"/>
    </row>
    <row r="29" spans="1:61" ht="15.95" customHeight="1">
      <c r="A29" s="180"/>
      <c r="B29" s="149"/>
      <c r="C29" s="153"/>
      <c r="D29" s="153"/>
      <c r="E29" s="153"/>
      <c r="F29" s="153"/>
      <c r="G29" s="153"/>
      <c r="H29" s="153"/>
      <c r="I29" s="153"/>
      <c r="J29" s="153"/>
      <c r="K29" s="153"/>
      <c r="L29" s="153"/>
      <c r="M29" s="153"/>
      <c r="N29" s="153"/>
      <c r="O29" s="153"/>
      <c r="P29" s="153"/>
      <c r="Q29" s="153"/>
      <c r="R29" s="153"/>
      <c r="S29" s="153"/>
      <c r="T29" s="153"/>
      <c r="U29" s="122"/>
      <c r="V29" s="548"/>
      <c r="W29" s="1"/>
      <c r="X29" s="556" t="s">
        <v>118</v>
      </c>
      <c r="Y29" s="557"/>
      <c r="Z29" s="557"/>
      <c r="AA29" s="557"/>
      <c r="AB29" s="557"/>
      <c r="AC29" s="557"/>
      <c r="AD29" s="557"/>
      <c r="AE29" s="557"/>
      <c r="AF29" s="557"/>
      <c r="AG29" s="557"/>
      <c r="AH29" s="557"/>
      <c r="AI29" s="557"/>
      <c r="AJ29" s="557"/>
      <c r="AK29" s="557"/>
      <c r="AL29" s="557"/>
      <c r="AM29" s="557"/>
      <c r="AN29" s="557"/>
      <c r="AO29" s="557"/>
      <c r="AP29" s="557"/>
      <c r="AQ29" s="557"/>
      <c r="AR29" s="557"/>
      <c r="AS29" s="557"/>
      <c r="AT29" s="557"/>
      <c r="AU29" s="558"/>
      <c r="AV29" s="113"/>
      <c r="AW29" s="113"/>
      <c r="AX29" s="124"/>
      <c r="AY29" s="114"/>
      <c r="AZ29" s="114">
        <v>1974</v>
      </c>
      <c r="BA29" s="114"/>
      <c r="BB29" s="113" t="e">
        <f>VLOOKUP(BC29,#REF!,3,0)</f>
        <v>#REF!</v>
      </c>
      <c r="BC29" s="113">
        <v>1027</v>
      </c>
      <c r="BD29" s="113" t="str">
        <f>IFERROR(VLOOKUP(BC29,#REF!,5,0)&amp;" - "&amp;VLOOKUP(BC29,#REF!,6,0),"")</f>
        <v/>
      </c>
      <c r="BE29" s="113" t="e">
        <f>VLOOKUP(BC29,#REF!,2,0)</f>
        <v>#REF!</v>
      </c>
      <c r="BH29" s="116"/>
      <c r="BI29" s="115"/>
    </row>
    <row r="30" spans="1:61" ht="15.95" customHeight="1">
      <c r="A30" s="180"/>
      <c r="B30" s="149"/>
      <c r="C30" s="153"/>
      <c r="D30" s="153"/>
      <c r="E30" s="153"/>
      <c r="F30" s="153"/>
      <c r="G30" s="153"/>
      <c r="H30" s="153"/>
      <c r="I30" s="153"/>
      <c r="J30" s="153"/>
      <c r="K30" s="153"/>
      <c r="L30" s="153"/>
      <c r="M30" s="153"/>
      <c r="N30" s="153"/>
      <c r="O30" s="153"/>
      <c r="P30" s="153"/>
      <c r="Q30" s="153"/>
      <c r="R30" s="153"/>
      <c r="S30" s="153"/>
      <c r="T30" s="153"/>
      <c r="U30" s="122"/>
      <c r="V30" s="548"/>
      <c r="W30" s="1"/>
      <c r="X30" s="556"/>
      <c r="Y30" s="557"/>
      <c r="Z30" s="557"/>
      <c r="AA30" s="557"/>
      <c r="AB30" s="557"/>
      <c r="AC30" s="557"/>
      <c r="AD30" s="557"/>
      <c r="AE30" s="557"/>
      <c r="AF30" s="557"/>
      <c r="AG30" s="557"/>
      <c r="AH30" s="557"/>
      <c r="AI30" s="557"/>
      <c r="AJ30" s="557"/>
      <c r="AK30" s="557"/>
      <c r="AL30" s="557"/>
      <c r="AM30" s="557"/>
      <c r="AN30" s="557"/>
      <c r="AO30" s="557"/>
      <c r="AP30" s="557"/>
      <c r="AQ30" s="557"/>
      <c r="AR30" s="557"/>
      <c r="AS30" s="557"/>
      <c r="AT30" s="557"/>
      <c r="AU30" s="558"/>
      <c r="AV30" s="113"/>
      <c r="AW30" s="113"/>
      <c r="AX30" s="124"/>
      <c r="AY30" s="114"/>
      <c r="AZ30" s="114">
        <v>1973</v>
      </c>
      <c r="BA30" s="114"/>
      <c r="BB30" s="113" t="e">
        <f>VLOOKUP(BC30,#REF!,3,0)</f>
        <v>#REF!</v>
      </c>
      <c r="BC30" s="113">
        <v>1028</v>
      </c>
      <c r="BD30" s="113" t="str">
        <f>IFERROR(VLOOKUP(BC30,#REF!,5,0)&amp;" - "&amp;VLOOKUP(BC30,#REF!,6,0),"")</f>
        <v/>
      </c>
      <c r="BE30" s="113" t="e">
        <f>VLOOKUP(BC30,#REF!,2,0)</f>
        <v>#REF!</v>
      </c>
      <c r="BH30" s="116"/>
      <c r="BI30" s="115"/>
    </row>
    <row r="31" spans="1:61" ht="15.95" customHeight="1">
      <c r="A31" s="180"/>
      <c r="B31" s="149"/>
      <c r="C31" s="153"/>
      <c r="D31" s="153"/>
      <c r="E31" s="153"/>
      <c r="F31" s="153"/>
      <c r="G31" s="153"/>
      <c r="H31" s="153"/>
      <c r="I31" s="153"/>
      <c r="J31" s="153"/>
      <c r="K31" s="153"/>
      <c r="L31" s="153"/>
      <c r="M31" s="153"/>
      <c r="N31" s="153"/>
      <c r="O31" s="153"/>
      <c r="P31" s="153"/>
      <c r="Q31" s="153"/>
      <c r="R31" s="153"/>
      <c r="S31" s="153"/>
      <c r="T31" s="153"/>
      <c r="U31" s="122"/>
      <c r="V31" s="548"/>
      <c r="W31" s="1"/>
      <c r="X31" s="556"/>
      <c r="Y31" s="557"/>
      <c r="Z31" s="557"/>
      <c r="AA31" s="557"/>
      <c r="AB31" s="557"/>
      <c r="AC31" s="557"/>
      <c r="AD31" s="557"/>
      <c r="AE31" s="557"/>
      <c r="AF31" s="557"/>
      <c r="AG31" s="557"/>
      <c r="AH31" s="557"/>
      <c r="AI31" s="557"/>
      <c r="AJ31" s="557"/>
      <c r="AK31" s="557"/>
      <c r="AL31" s="557"/>
      <c r="AM31" s="557"/>
      <c r="AN31" s="557"/>
      <c r="AO31" s="557"/>
      <c r="AP31" s="557"/>
      <c r="AQ31" s="557"/>
      <c r="AR31" s="557"/>
      <c r="AS31" s="557"/>
      <c r="AT31" s="557"/>
      <c r="AU31" s="558"/>
      <c r="AV31" s="113"/>
      <c r="AW31" s="113"/>
      <c r="AX31" s="124"/>
      <c r="AY31" s="114" t="s">
        <v>75</v>
      </c>
      <c r="AZ31" s="114">
        <v>1972</v>
      </c>
      <c r="BA31" s="114"/>
      <c r="BB31" s="113" t="e">
        <f>VLOOKUP(BC31,#REF!,3,0)</f>
        <v>#REF!</v>
      </c>
      <c r="BC31" s="113">
        <v>1029</v>
      </c>
      <c r="BD31" s="113" t="str">
        <f>IFERROR(VLOOKUP(BC31,#REF!,5,0)&amp;" - "&amp;VLOOKUP(BC31,#REF!,6,0),"")</f>
        <v/>
      </c>
      <c r="BE31" s="113" t="e">
        <f>VLOOKUP(BC31,#REF!,2,0)</f>
        <v>#REF!</v>
      </c>
      <c r="BH31" s="116"/>
      <c r="BI31" s="115"/>
    </row>
    <row r="32" spans="1:61" ht="15.95" customHeight="1">
      <c r="A32" s="180"/>
      <c r="B32" s="149"/>
      <c r="C32" s="153"/>
      <c r="D32" s="153"/>
      <c r="E32" s="153"/>
      <c r="F32" s="153"/>
      <c r="G32" s="153"/>
      <c r="H32" s="153"/>
      <c r="I32" s="153"/>
      <c r="J32" s="153"/>
      <c r="K32" s="153"/>
      <c r="L32" s="153"/>
      <c r="M32" s="153"/>
      <c r="N32" s="153"/>
      <c r="O32" s="153"/>
      <c r="P32" s="153"/>
      <c r="Q32" s="153"/>
      <c r="R32" s="153"/>
      <c r="S32" s="153"/>
      <c r="T32" s="153"/>
      <c r="U32" s="122"/>
      <c r="V32" s="548"/>
      <c r="W32" s="1"/>
      <c r="X32" s="556"/>
      <c r="Y32" s="557"/>
      <c r="Z32" s="557"/>
      <c r="AA32" s="557"/>
      <c r="AB32" s="557"/>
      <c r="AC32" s="557"/>
      <c r="AD32" s="557"/>
      <c r="AE32" s="557"/>
      <c r="AF32" s="557"/>
      <c r="AG32" s="557"/>
      <c r="AH32" s="557"/>
      <c r="AI32" s="557"/>
      <c r="AJ32" s="557"/>
      <c r="AK32" s="557"/>
      <c r="AL32" s="557"/>
      <c r="AM32" s="557"/>
      <c r="AN32" s="557"/>
      <c r="AO32" s="557"/>
      <c r="AP32" s="557"/>
      <c r="AQ32" s="557"/>
      <c r="AR32" s="557"/>
      <c r="AS32" s="557"/>
      <c r="AT32" s="557"/>
      <c r="AU32" s="558"/>
      <c r="AV32" s="113"/>
      <c r="AW32" s="113"/>
      <c r="AX32" s="124"/>
      <c r="AY32" s="114" t="s">
        <v>76</v>
      </c>
      <c r="AZ32" s="114">
        <v>1971</v>
      </c>
      <c r="BA32" s="114"/>
      <c r="BB32" s="113" t="e">
        <f>VLOOKUP(BC32,#REF!,3,0)</f>
        <v>#REF!</v>
      </c>
      <c r="BC32" s="113">
        <v>1030</v>
      </c>
      <c r="BD32" s="113" t="str">
        <f>IFERROR(VLOOKUP(BC32,#REF!,5,0)&amp;" - "&amp;VLOOKUP(BC32,#REF!,6,0),"")</f>
        <v/>
      </c>
      <c r="BE32" s="113" t="e">
        <f>VLOOKUP(BC32,#REF!,2,0)</f>
        <v>#REF!</v>
      </c>
      <c r="BH32" s="116"/>
      <c r="BI32" s="115"/>
    </row>
    <row r="33" spans="1:61" ht="15.95" customHeight="1">
      <c r="A33" s="180"/>
      <c r="B33" s="149"/>
      <c r="C33" s="153"/>
      <c r="D33" s="153"/>
      <c r="E33" s="153"/>
      <c r="F33" s="153"/>
      <c r="G33" s="153"/>
      <c r="H33" s="153"/>
      <c r="I33" s="153"/>
      <c r="J33" s="153"/>
      <c r="K33" s="153"/>
      <c r="L33" s="153"/>
      <c r="M33" s="153"/>
      <c r="N33" s="153"/>
      <c r="O33" s="153"/>
      <c r="P33" s="153"/>
      <c r="Q33" s="153"/>
      <c r="R33" s="153"/>
      <c r="S33" s="153"/>
      <c r="T33" s="153"/>
      <c r="U33" s="122"/>
      <c r="V33" s="548"/>
      <c r="W33" s="112"/>
      <c r="X33" s="556"/>
      <c r="Y33" s="557"/>
      <c r="Z33" s="557"/>
      <c r="AA33" s="557"/>
      <c r="AB33" s="557"/>
      <c r="AC33" s="557"/>
      <c r="AD33" s="557"/>
      <c r="AE33" s="557"/>
      <c r="AF33" s="557"/>
      <c r="AG33" s="557"/>
      <c r="AH33" s="557"/>
      <c r="AI33" s="557"/>
      <c r="AJ33" s="557"/>
      <c r="AK33" s="557"/>
      <c r="AL33" s="557"/>
      <c r="AM33" s="557"/>
      <c r="AN33" s="557"/>
      <c r="AO33" s="557"/>
      <c r="AP33" s="557"/>
      <c r="AQ33" s="557"/>
      <c r="AR33" s="557"/>
      <c r="AS33" s="557"/>
      <c r="AT33" s="557"/>
      <c r="AU33" s="558"/>
      <c r="AV33" s="113"/>
      <c r="AW33" s="113"/>
      <c r="AX33" s="124"/>
      <c r="AY33" s="114" t="s">
        <v>78</v>
      </c>
      <c r="AZ33" s="114">
        <v>1970</v>
      </c>
      <c r="BA33" s="114"/>
      <c r="BB33" s="113" t="e">
        <f>VLOOKUP(BC33,#REF!,3,0)</f>
        <v>#REF!</v>
      </c>
      <c r="BC33" s="113">
        <v>1031</v>
      </c>
      <c r="BD33" s="113" t="str">
        <f>IFERROR(VLOOKUP(BC33,#REF!,5,0)&amp;" - "&amp;VLOOKUP(BC33,#REF!,6,0),"")</f>
        <v/>
      </c>
      <c r="BE33" s="113" t="e">
        <f>VLOOKUP(BC33,#REF!,2,0)</f>
        <v>#REF!</v>
      </c>
      <c r="BH33" s="116"/>
      <c r="BI33" s="115"/>
    </row>
    <row r="34" spans="1:61" ht="15.95" customHeight="1">
      <c r="A34" s="180"/>
      <c r="B34" s="149"/>
      <c r="C34" s="153"/>
      <c r="D34" s="153"/>
      <c r="E34" s="153"/>
      <c r="F34" s="153"/>
      <c r="G34" s="153"/>
      <c r="H34" s="153"/>
      <c r="I34" s="153"/>
      <c r="J34" s="153"/>
      <c r="K34" s="153"/>
      <c r="L34" s="153"/>
      <c r="M34" s="153"/>
      <c r="N34" s="153"/>
      <c r="O34" s="153"/>
      <c r="P34" s="153"/>
      <c r="Q34" s="153"/>
      <c r="R34" s="153"/>
      <c r="S34" s="153"/>
      <c r="T34" s="153"/>
      <c r="U34" s="122"/>
      <c r="V34" s="548"/>
      <c r="W34" s="112"/>
      <c r="X34" s="556"/>
      <c r="Y34" s="557"/>
      <c r="Z34" s="557"/>
      <c r="AA34" s="557"/>
      <c r="AB34" s="557"/>
      <c r="AC34" s="557"/>
      <c r="AD34" s="557"/>
      <c r="AE34" s="557"/>
      <c r="AF34" s="557"/>
      <c r="AG34" s="557"/>
      <c r="AH34" s="557"/>
      <c r="AI34" s="557"/>
      <c r="AJ34" s="557"/>
      <c r="AK34" s="557"/>
      <c r="AL34" s="557"/>
      <c r="AM34" s="557"/>
      <c r="AN34" s="557"/>
      <c r="AO34" s="557"/>
      <c r="AP34" s="557"/>
      <c r="AQ34" s="557"/>
      <c r="AR34" s="557"/>
      <c r="AS34" s="557"/>
      <c r="AT34" s="557"/>
      <c r="AU34" s="558"/>
      <c r="AV34" s="113"/>
      <c r="AW34" s="113"/>
      <c r="AX34" s="124"/>
      <c r="AY34" s="114" t="s">
        <v>70</v>
      </c>
      <c r="AZ34" s="114">
        <v>1969</v>
      </c>
      <c r="BA34" s="114"/>
      <c r="BB34" s="113" t="e">
        <f>VLOOKUP(BC34,#REF!,3,0)</f>
        <v>#REF!</v>
      </c>
      <c r="BC34" s="113">
        <v>1032</v>
      </c>
      <c r="BD34" s="113" t="str">
        <f>IFERROR(VLOOKUP(BC34,#REF!,5,0)&amp;" - "&amp;VLOOKUP(BC34,#REF!,6,0),"")</f>
        <v/>
      </c>
      <c r="BE34" s="113" t="e">
        <f>VLOOKUP(BC34,#REF!,2,0)</f>
        <v>#REF!</v>
      </c>
      <c r="BH34" s="116"/>
      <c r="BI34" s="115"/>
    </row>
    <row r="35" spans="1:61" ht="15.95" customHeight="1" thickBot="1">
      <c r="A35" s="180"/>
      <c r="B35" s="149"/>
      <c r="C35" s="153"/>
      <c r="D35" s="153"/>
      <c r="E35" s="153"/>
      <c r="F35" s="153"/>
      <c r="G35" s="153"/>
      <c r="H35" s="153"/>
      <c r="I35" s="153"/>
      <c r="J35" s="153"/>
      <c r="K35" s="153"/>
      <c r="L35" s="153"/>
      <c r="M35" s="153"/>
      <c r="N35" s="153"/>
      <c r="O35" s="153"/>
      <c r="P35" s="153"/>
      <c r="Q35" s="153"/>
      <c r="R35" s="153"/>
      <c r="S35" s="153"/>
      <c r="T35" s="153"/>
      <c r="U35" s="122"/>
      <c r="V35" s="548"/>
      <c r="W35" s="112"/>
      <c r="X35" s="559"/>
      <c r="Y35" s="560"/>
      <c r="Z35" s="560"/>
      <c r="AA35" s="560"/>
      <c r="AB35" s="560"/>
      <c r="AC35" s="560"/>
      <c r="AD35" s="560"/>
      <c r="AE35" s="560"/>
      <c r="AF35" s="560"/>
      <c r="AG35" s="560"/>
      <c r="AH35" s="560"/>
      <c r="AI35" s="560"/>
      <c r="AJ35" s="560"/>
      <c r="AK35" s="560"/>
      <c r="AL35" s="560"/>
      <c r="AM35" s="560"/>
      <c r="AN35" s="560"/>
      <c r="AO35" s="560"/>
      <c r="AP35" s="560"/>
      <c r="AQ35" s="560"/>
      <c r="AR35" s="560"/>
      <c r="AS35" s="560"/>
      <c r="AT35" s="560"/>
      <c r="AU35" s="561"/>
      <c r="AV35" s="113"/>
      <c r="AW35" s="113"/>
      <c r="AX35" s="124"/>
      <c r="AY35" s="114" t="s">
        <v>79</v>
      </c>
      <c r="AZ35" s="114">
        <v>1968</v>
      </c>
      <c r="BA35" s="114"/>
      <c r="BB35" s="113" t="e">
        <f>VLOOKUP(BC35,#REF!,3,0)</f>
        <v>#REF!</v>
      </c>
      <c r="BC35" s="113">
        <v>1033</v>
      </c>
      <c r="BD35" s="113" t="str">
        <f>IFERROR(VLOOKUP(BC35,#REF!,5,0)&amp;" - "&amp;VLOOKUP(BC35,#REF!,6,0),"")</f>
        <v/>
      </c>
      <c r="BE35" s="113" t="e">
        <f>VLOOKUP(BC35,#REF!,2,0)</f>
        <v>#REF!</v>
      </c>
      <c r="BH35" s="116"/>
      <c r="BI35" s="115"/>
    </row>
    <row r="36" spans="1:61" ht="15.95" customHeight="1">
      <c r="A36" s="180"/>
      <c r="B36" s="149"/>
      <c r="C36" s="153"/>
      <c r="D36" s="153"/>
      <c r="E36" s="153"/>
      <c r="F36" s="153"/>
      <c r="G36" s="153"/>
      <c r="H36" s="153"/>
      <c r="I36" s="153"/>
      <c r="J36" s="153"/>
      <c r="K36" s="153"/>
      <c r="L36" s="153"/>
      <c r="M36" s="153"/>
      <c r="N36" s="153"/>
      <c r="O36" s="153"/>
      <c r="P36" s="153"/>
      <c r="Q36" s="153"/>
      <c r="R36" s="153"/>
      <c r="S36" s="153"/>
      <c r="T36" s="153"/>
      <c r="U36" s="122"/>
      <c r="V36" s="548"/>
      <c r="W36" s="112"/>
      <c r="X36" s="565" t="s">
        <v>116</v>
      </c>
      <c r="Y36" s="565"/>
      <c r="Z36" s="565"/>
      <c r="AA36" s="565"/>
      <c r="AB36" s="565"/>
      <c r="AC36" s="565"/>
      <c r="AD36" s="565"/>
      <c r="AE36" s="565"/>
      <c r="AF36" s="565"/>
      <c r="AG36" s="565"/>
      <c r="AH36" s="565"/>
      <c r="AI36" s="565"/>
      <c r="AJ36" s="565"/>
      <c r="AK36" s="565"/>
      <c r="AL36" s="565"/>
      <c r="AM36" s="565"/>
      <c r="AN36" s="565"/>
      <c r="AO36" s="565"/>
      <c r="AP36" s="565"/>
      <c r="AQ36" s="565"/>
      <c r="AR36" s="565"/>
      <c r="AS36" s="565"/>
      <c r="AT36" s="565"/>
      <c r="AU36" s="565"/>
      <c r="AV36" s="112"/>
      <c r="AW36" s="113"/>
      <c r="AX36" s="113"/>
      <c r="AY36" s="124"/>
      <c r="AZ36" s="114"/>
      <c r="BA36" s="114">
        <v>1967</v>
      </c>
      <c r="BB36" s="114"/>
      <c r="BC36" s="113" t="e">
        <f>VLOOKUP(BD36,#REF!,3,0)</f>
        <v>#REF!</v>
      </c>
      <c r="BD36" s="113">
        <v>1034</v>
      </c>
      <c r="BE36" s="113" t="str">
        <f>IFERROR(VLOOKUP(BD36,#REF!,5,0)&amp;" - "&amp;VLOOKUP(BD36,#REF!,6,0),"")</f>
        <v/>
      </c>
      <c r="BF36" s="113" t="e">
        <f>VLOOKUP(BD36,#REF!,2,0)</f>
        <v>#REF!</v>
      </c>
    </row>
    <row r="37" spans="1:61" ht="15.95" customHeight="1" thickBot="1">
      <c r="A37" s="180"/>
      <c r="B37" s="227"/>
      <c r="C37" s="228"/>
      <c r="D37" s="228"/>
      <c r="E37" s="228"/>
      <c r="F37" s="228"/>
      <c r="G37" s="228"/>
      <c r="H37" s="228"/>
      <c r="I37" s="228"/>
      <c r="J37" s="228"/>
      <c r="K37" s="228"/>
      <c r="L37" s="228"/>
      <c r="M37" s="228"/>
      <c r="N37" s="228"/>
      <c r="O37" s="228"/>
      <c r="P37" s="228"/>
      <c r="Q37" s="228"/>
      <c r="R37" s="228"/>
      <c r="S37" s="228"/>
      <c r="T37" s="228"/>
      <c r="U37" s="229"/>
      <c r="V37" s="548"/>
      <c r="W37" s="112"/>
      <c r="X37" s="565"/>
      <c r="Y37" s="565"/>
      <c r="Z37" s="565"/>
      <c r="AA37" s="565"/>
      <c r="AB37" s="565"/>
      <c r="AC37" s="565"/>
      <c r="AD37" s="565"/>
      <c r="AE37" s="565"/>
      <c r="AF37" s="565"/>
      <c r="AG37" s="565"/>
      <c r="AH37" s="565"/>
      <c r="AI37" s="565"/>
      <c r="AJ37" s="565"/>
      <c r="AK37" s="565"/>
      <c r="AL37" s="565"/>
      <c r="AM37" s="565"/>
      <c r="AN37" s="565"/>
      <c r="AO37" s="565"/>
      <c r="AP37" s="565"/>
      <c r="AQ37" s="565"/>
      <c r="AR37" s="565"/>
      <c r="AS37" s="565"/>
      <c r="AT37" s="565"/>
      <c r="AU37" s="565"/>
      <c r="AV37" s="112"/>
      <c r="AW37" s="113"/>
      <c r="AX37" s="113"/>
      <c r="AY37" s="114"/>
      <c r="AZ37" s="114"/>
      <c r="BA37" s="114">
        <v>1966</v>
      </c>
      <c r="BB37" s="114"/>
      <c r="BC37" s="113" t="e">
        <f>VLOOKUP(BD37,#REF!,3,0)</f>
        <v>#REF!</v>
      </c>
      <c r="BD37" s="113">
        <v>1035</v>
      </c>
      <c r="BE37" s="113" t="str">
        <f>IFERROR(VLOOKUP(BD37,#REF!,5,0)&amp;" - "&amp;VLOOKUP(BD37,#REF!,6,0),"")</f>
        <v/>
      </c>
      <c r="BF37" s="113" t="e">
        <f>VLOOKUP(BD37,#REF!,2,0)</f>
        <v>#REF!</v>
      </c>
    </row>
    <row r="38" spans="1:61" ht="15.95" customHeight="1">
      <c r="A38" s="180"/>
      <c r="B38" s="163"/>
      <c r="C38" s="163"/>
      <c r="D38" s="163"/>
      <c r="E38" s="163"/>
      <c r="F38" s="163"/>
      <c r="G38" s="163"/>
      <c r="H38" s="163"/>
      <c r="I38" s="163"/>
      <c r="J38" s="163"/>
      <c r="K38" s="163"/>
      <c r="L38" s="163"/>
      <c r="M38" s="163"/>
      <c r="N38" s="163"/>
      <c r="O38" s="163"/>
      <c r="P38" s="163"/>
      <c r="Q38" s="163"/>
      <c r="R38" s="163"/>
      <c r="S38" s="163"/>
      <c r="T38" s="163"/>
      <c r="U38" s="163"/>
      <c r="V38" s="548"/>
      <c r="W38" s="112"/>
      <c r="X38" s="565"/>
      <c r="Y38" s="565"/>
      <c r="Z38" s="565"/>
      <c r="AA38" s="565"/>
      <c r="AB38" s="565"/>
      <c r="AC38" s="565"/>
      <c r="AD38" s="565"/>
      <c r="AE38" s="565"/>
      <c r="AF38" s="565"/>
      <c r="AG38" s="565"/>
      <c r="AH38" s="565"/>
      <c r="AI38" s="565"/>
      <c r="AJ38" s="565"/>
      <c r="AK38" s="565"/>
      <c r="AL38" s="565"/>
      <c r="AM38" s="565"/>
      <c r="AN38" s="565"/>
      <c r="AO38" s="565"/>
      <c r="AP38" s="565"/>
      <c r="AQ38" s="565"/>
      <c r="AR38" s="565"/>
      <c r="AS38" s="565"/>
      <c r="AT38" s="565"/>
      <c r="AU38" s="565"/>
      <c r="AV38" s="112"/>
      <c r="AW38" s="113"/>
      <c r="AX38" s="113"/>
      <c r="AY38" s="114"/>
      <c r="AZ38" s="114"/>
      <c r="BA38" s="114">
        <v>1965</v>
      </c>
      <c r="BB38" s="114"/>
      <c r="BC38" s="113" t="e">
        <f>VLOOKUP(BD38,#REF!,3,0)</f>
        <v>#REF!</v>
      </c>
      <c r="BD38" s="113">
        <v>1036</v>
      </c>
      <c r="BE38" s="113" t="str">
        <f>IFERROR(VLOOKUP(BD38,#REF!,5,0)&amp;" - "&amp;VLOOKUP(BD38,#REF!,6,0),"")</f>
        <v/>
      </c>
      <c r="BF38" s="113" t="e">
        <f>VLOOKUP(BD38,#REF!,2,0)</f>
        <v>#REF!</v>
      </c>
    </row>
    <row r="39" spans="1:61" ht="15.95" customHeight="1">
      <c r="A39" s="180"/>
      <c r="B39" s="196"/>
      <c r="C39" s="197"/>
      <c r="D39" s="197"/>
      <c r="E39" s="197"/>
      <c r="F39" s="197"/>
      <c r="G39" s="197"/>
      <c r="H39" s="197"/>
      <c r="I39" s="197"/>
      <c r="J39" s="197"/>
      <c r="K39" s="197"/>
      <c r="L39" s="197"/>
      <c r="M39" s="197"/>
      <c r="N39" s="197"/>
      <c r="O39" s="198"/>
      <c r="P39" s="198"/>
      <c r="Q39" s="198"/>
      <c r="R39" s="198"/>
      <c r="S39" s="198"/>
      <c r="T39" s="198"/>
      <c r="U39" s="199"/>
      <c r="V39" s="548"/>
      <c r="W39" s="112"/>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565"/>
      <c r="AV39" s="112"/>
      <c r="AW39" s="113"/>
      <c r="AX39" s="113"/>
      <c r="AY39" s="114"/>
      <c r="AZ39" s="114"/>
      <c r="BA39" s="114">
        <v>1964</v>
      </c>
      <c r="BB39" s="114"/>
      <c r="BC39" s="113" t="e">
        <f>VLOOKUP(BD39,#REF!,3,0)</f>
        <v>#REF!</v>
      </c>
      <c r="BD39" s="113">
        <v>1037</v>
      </c>
      <c r="BE39" s="113" t="str">
        <f>IFERROR(VLOOKUP(BD39,#REF!,5,0)&amp;" - "&amp;VLOOKUP(BD39,#REF!,6,0),"")</f>
        <v/>
      </c>
      <c r="BF39" s="113" t="e">
        <f>VLOOKUP(BD39,#REF!,2,0)</f>
        <v>#REF!</v>
      </c>
    </row>
    <row r="40" spans="1:61" ht="15.95" customHeight="1">
      <c r="A40" s="180"/>
      <c r="B40" s="200"/>
      <c r="C40" s="201"/>
      <c r="D40" s="201"/>
      <c r="E40" s="201"/>
      <c r="F40" s="201"/>
      <c r="G40" s="201"/>
      <c r="H40" s="201"/>
      <c r="I40" s="201"/>
      <c r="J40" s="201"/>
      <c r="K40" s="201"/>
      <c r="L40" s="201"/>
      <c r="M40" s="201"/>
      <c r="N40" s="201"/>
      <c r="O40" s="202"/>
      <c r="P40" s="202"/>
      <c r="Q40" s="202"/>
      <c r="R40" s="202"/>
      <c r="S40" s="202"/>
      <c r="T40" s="202"/>
      <c r="U40" s="203"/>
      <c r="V40" s="548"/>
      <c r="W40" s="112"/>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565"/>
      <c r="AV40" s="112"/>
      <c r="AW40" s="113"/>
      <c r="AX40" s="113"/>
      <c r="AY40" s="114"/>
      <c r="AZ40" s="114"/>
      <c r="BA40" s="114">
        <v>1963</v>
      </c>
      <c r="BB40" s="114"/>
      <c r="BC40" s="113" t="e">
        <f>VLOOKUP(BD40,#REF!,3,0)</f>
        <v>#REF!</v>
      </c>
      <c r="BD40" s="113">
        <v>1038</v>
      </c>
      <c r="BE40" s="113" t="str">
        <f>IFERROR(VLOOKUP(BD40,#REF!,5,0)&amp;" - "&amp;VLOOKUP(BD40,#REF!,6,0),"")</f>
        <v/>
      </c>
      <c r="BF40" s="113" t="e">
        <f>VLOOKUP(BD40,#REF!,2,0)</f>
        <v>#REF!</v>
      </c>
    </row>
    <row r="41" spans="1:61" ht="15.95" customHeight="1">
      <c r="A41" s="180"/>
      <c r="B41" s="204"/>
      <c r="C41" s="201"/>
      <c r="D41" s="201"/>
      <c r="E41" s="201"/>
      <c r="F41" s="201"/>
      <c r="G41" s="201"/>
      <c r="H41" s="201"/>
      <c r="I41" s="201"/>
      <c r="J41" s="201"/>
      <c r="K41" s="201"/>
      <c r="L41" s="201"/>
      <c r="M41" s="201"/>
      <c r="N41" s="201"/>
      <c r="O41" s="202"/>
      <c r="P41" s="202"/>
      <c r="Q41" s="202"/>
      <c r="R41" s="202"/>
      <c r="S41" s="202"/>
      <c r="T41" s="202"/>
      <c r="U41" s="203"/>
      <c r="V41" s="548"/>
      <c r="W41" s="112"/>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c r="AU41" s="565"/>
      <c r="AV41" s="112"/>
      <c r="AW41" s="113"/>
      <c r="AX41" s="113"/>
      <c r="AY41" s="114"/>
      <c r="AZ41" s="114"/>
      <c r="BA41" s="114">
        <v>1962</v>
      </c>
      <c r="BB41" s="114"/>
      <c r="BC41" s="113" t="e">
        <f>VLOOKUP(BD41,#REF!,3,0)</f>
        <v>#REF!</v>
      </c>
      <c r="BD41" s="113">
        <v>1039</v>
      </c>
      <c r="BE41" s="113" t="str">
        <f>IFERROR(VLOOKUP(BD41,#REF!,5,0)&amp;" - "&amp;VLOOKUP(BD41,#REF!,6,0),"")</f>
        <v/>
      </c>
      <c r="BF41" s="113" t="e">
        <f>VLOOKUP(BD41,#REF!,2,0)</f>
        <v>#REF!</v>
      </c>
    </row>
    <row r="42" spans="1:61" ht="15.95" customHeight="1">
      <c r="A42" s="180"/>
      <c r="B42" s="230"/>
      <c r="C42" s="205"/>
      <c r="D42" s="205"/>
      <c r="E42" s="205"/>
      <c r="F42" s="205"/>
      <c r="G42" s="205"/>
      <c r="H42" s="205"/>
      <c r="I42" s="205"/>
      <c r="J42" s="205"/>
      <c r="K42" s="205"/>
      <c r="L42" s="205"/>
      <c r="M42" s="205"/>
      <c r="N42" s="205"/>
      <c r="O42" s="206"/>
      <c r="P42" s="206"/>
      <c r="Q42" s="206"/>
      <c r="R42" s="206"/>
      <c r="S42" s="206"/>
      <c r="T42" s="206"/>
      <c r="U42" s="207"/>
      <c r="V42" s="548"/>
      <c r="W42" s="112"/>
      <c r="X42" s="1"/>
      <c r="Y42" s="1"/>
      <c r="Z42" s="1"/>
      <c r="AA42" s="1"/>
      <c r="AB42" s="1"/>
      <c r="AC42" s="1"/>
      <c r="AD42" s="1"/>
      <c r="AE42" s="1"/>
      <c r="AF42" s="1"/>
      <c r="AG42" s="1"/>
      <c r="AH42" s="1"/>
      <c r="AI42" s="1"/>
      <c r="AJ42" s="1"/>
      <c r="AK42" s="1"/>
      <c r="AL42" s="1"/>
      <c r="AM42" s="1"/>
      <c r="AN42" s="1"/>
      <c r="AO42" s="1"/>
      <c r="AP42" s="1"/>
      <c r="AQ42" s="1"/>
      <c r="AR42" s="1"/>
      <c r="AS42" s="1"/>
      <c r="AT42" s="1"/>
      <c r="AU42" s="1"/>
      <c r="AV42" s="112"/>
      <c r="AW42" s="113"/>
      <c r="AX42" s="113"/>
      <c r="AY42" s="114"/>
      <c r="AZ42" s="114"/>
      <c r="BA42" s="114">
        <v>1961</v>
      </c>
      <c r="BB42" s="114"/>
      <c r="BC42" s="113" t="e">
        <f>VLOOKUP(BD42,#REF!,3,0)</f>
        <v>#REF!</v>
      </c>
      <c r="BD42" s="113">
        <v>1040</v>
      </c>
      <c r="BE42" s="113" t="str">
        <f>IFERROR(VLOOKUP(BD42,#REF!,5,0)&amp;" - "&amp;VLOOKUP(BD42,#REF!,6,0),"")</f>
        <v/>
      </c>
      <c r="BF42" s="113" t="e">
        <f>VLOOKUP(BD42,#REF!,2,0)</f>
        <v>#REF!</v>
      </c>
    </row>
    <row r="43" spans="1:61" ht="15.95" customHeight="1">
      <c r="A43" s="180"/>
      <c r="B43" s="162"/>
      <c r="C43" s="163"/>
      <c r="D43" s="163"/>
      <c r="E43" s="163"/>
      <c r="F43" s="163"/>
      <c r="G43" s="163"/>
      <c r="H43" s="163"/>
      <c r="I43" s="163"/>
      <c r="J43" s="163"/>
      <c r="K43" s="163"/>
      <c r="L43" s="163"/>
      <c r="M43" s="163"/>
      <c r="N43" s="163"/>
      <c r="O43" s="163"/>
      <c r="P43" s="163"/>
      <c r="Q43" s="163"/>
      <c r="R43" s="163"/>
      <c r="S43" s="163"/>
      <c r="T43" s="163"/>
      <c r="U43" s="163"/>
      <c r="V43" s="548"/>
      <c r="W43" s="112"/>
      <c r="X43" s="552" t="s">
        <v>108</v>
      </c>
      <c r="Y43" s="552"/>
      <c r="Z43" s="552"/>
      <c r="AA43" s="552"/>
      <c r="AB43" s="552"/>
      <c r="AC43" s="552"/>
      <c r="AD43" s="552"/>
      <c r="AE43" s="552"/>
      <c r="AF43" s="552"/>
      <c r="AG43" s="552"/>
      <c r="AH43" s="552"/>
      <c r="AI43" s="552"/>
      <c r="AJ43" s="552"/>
      <c r="AK43" s="552"/>
      <c r="AL43" s="552"/>
      <c r="AM43" s="552"/>
      <c r="AN43" s="552"/>
      <c r="AO43" s="552"/>
      <c r="AP43" s="552"/>
      <c r="AQ43" s="552"/>
      <c r="AR43" s="552"/>
      <c r="AS43" s="552"/>
      <c r="AT43" s="552"/>
      <c r="AU43" s="552"/>
      <c r="AV43" s="112"/>
      <c r="AW43" s="113"/>
      <c r="AX43" s="113"/>
      <c r="AY43" s="114"/>
      <c r="AZ43" s="114"/>
      <c r="BA43" s="114">
        <v>1960</v>
      </c>
      <c r="BB43" s="114"/>
      <c r="BC43" s="113" t="e">
        <f>VLOOKUP(BD43,#REF!,3,0)</f>
        <v>#REF!</v>
      </c>
      <c r="BD43" s="113">
        <v>1041</v>
      </c>
      <c r="BE43" s="113" t="str">
        <f>IFERROR(VLOOKUP(BD43,#REF!,5,0)&amp;" - "&amp;VLOOKUP(BD43,#REF!,6,0),"")</f>
        <v/>
      </c>
      <c r="BF43" s="113" t="e">
        <f>VLOOKUP(BD43,#REF!,2,0)</f>
        <v>#REF!</v>
      </c>
    </row>
    <row r="44" spans="1:61" ht="15.95" customHeight="1">
      <c r="A44" s="180"/>
      <c r="B44" s="113"/>
      <c r="C44" s="163"/>
      <c r="D44" s="163"/>
      <c r="E44" s="163"/>
      <c r="F44" s="163"/>
      <c r="G44" s="163"/>
      <c r="H44" s="163"/>
      <c r="I44" s="163"/>
      <c r="J44" s="163"/>
      <c r="K44" s="163"/>
      <c r="L44" s="163"/>
      <c r="M44" s="163"/>
      <c r="N44" s="163"/>
      <c r="O44" s="163"/>
      <c r="P44" s="163"/>
      <c r="Q44" s="163"/>
      <c r="R44" s="163"/>
      <c r="S44" s="163"/>
      <c r="T44" s="163"/>
      <c r="U44" s="163"/>
      <c r="V44" s="548"/>
      <c r="W44" s="112"/>
      <c r="X44" s="552"/>
      <c r="Y44" s="552"/>
      <c r="Z44" s="552"/>
      <c r="AA44" s="552"/>
      <c r="AB44" s="552"/>
      <c r="AC44" s="552"/>
      <c r="AD44" s="552"/>
      <c r="AE44" s="552"/>
      <c r="AF44" s="552"/>
      <c r="AG44" s="552"/>
      <c r="AH44" s="552"/>
      <c r="AI44" s="552"/>
      <c r="AJ44" s="552"/>
      <c r="AK44" s="552"/>
      <c r="AL44" s="552"/>
      <c r="AM44" s="552"/>
      <c r="AN44" s="552"/>
      <c r="AO44" s="552"/>
      <c r="AP44" s="552"/>
      <c r="AQ44" s="552"/>
      <c r="AR44" s="552"/>
      <c r="AS44" s="552"/>
      <c r="AT44" s="552"/>
      <c r="AU44" s="552"/>
      <c r="AV44" s="112"/>
      <c r="AW44" s="113"/>
      <c r="AX44" s="113"/>
      <c r="AY44" s="114"/>
      <c r="AZ44" s="114"/>
      <c r="BA44" s="114">
        <v>1959</v>
      </c>
      <c r="BB44" s="114"/>
      <c r="BC44" s="113" t="e">
        <f>VLOOKUP(BD44,#REF!,3,0)</f>
        <v>#REF!</v>
      </c>
      <c r="BD44" s="113">
        <v>1042</v>
      </c>
      <c r="BE44" s="113" t="str">
        <f>IFERROR(VLOOKUP(BD44,#REF!,5,0)&amp;" - "&amp;VLOOKUP(BD44,#REF!,6,0),"")</f>
        <v/>
      </c>
      <c r="BF44" s="113" t="e">
        <f>VLOOKUP(BD44,#REF!,2,0)</f>
        <v>#REF!</v>
      </c>
    </row>
    <row r="45" spans="1:61" ht="15.95" customHeight="1">
      <c r="A45" s="180"/>
      <c r="B45" s="113"/>
      <c r="C45" s="163"/>
      <c r="D45" s="163"/>
      <c r="E45" s="163"/>
      <c r="F45" s="163"/>
      <c r="G45" s="163"/>
      <c r="H45" s="163"/>
      <c r="I45" s="163"/>
      <c r="J45" s="163"/>
      <c r="K45" s="163"/>
      <c r="L45" s="163"/>
      <c r="M45" s="163"/>
      <c r="N45" s="163"/>
      <c r="O45" s="163"/>
      <c r="P45" s="163"/>
      <c r="Q45" s="163"/>
      <c r="R45" s="163"/>
      <c r="S45" s="163"/>
      <c r="T45" s="163"/>
      <c r="U45" s="163"/>
      <c r="V45" s="548"/>
      <c r="W45" s="112"/>
      <c r="X45" s="552"/>
      <c r="Y45" s="552"/>
      <c r="Z45" s="552"/>
      <c r="AA45" s="552"/>
      <c r="AB45" s="552"/>
      <c r="AC45" s="552"/>
      <c r="AD45" s="552"/>
      <c r="AE45" s="552"/>
      <c r="AF45" s="552"/>
      <c r="AG45" s="552"/>
      <c r="AH45" s="552"/>
      <c r="AI45" s="552"/>
      <c r="AJ45" s="552"/>
      <c r="AK45" s="552"/>
      <c r="AL45" s="552"/>
      <c r="AM45" s="552"/>
      <c r="AN45" s="552"/>
      <c r="AO45" s="552"/>
      <c r="AP45" s="552"/>
      <c r="AQ45" s="552"/>
      <c r="AR45" s="552"/>
      <c r="AS45" s="552"/>
      <c r="AT45" s="552"/>
      <c r="AU45" s="552"/>
      <c r="AV45" s="112"/>
      <c r="AW45" s="113"/>
      <c r="AX45" s="113"/>
      <c r="AY45" s="114"/>
      <c r="AZ45" s="114"/>
      <c r="BA45" s="114">
        <v>1958</v>
      </c>
      <c r="BB45" s="114"/>
      <c r="BC45" s="113" t="e">
        <f>VLOOKUP(BD45,#REF!,3,0)</f>
        <v>#REF!</v>
      </c>
      <c r="BD45" s="113">
        <v>1043</v>
      </c>
      <c r="BE45" s="113" t="str">
        <f>IFERROR(VLOOKUP(BD45,#REF!,5,0)&amp;" - "&amp;VLOOKUP(BD45,#REF!,6,0),"")</f>
        <v/>
      </c>
      <c r="BF45" s="113" t="e">
        <f>VLOOKUP(BD45,#REF!,2,0)</f>
        <v>#REF!</v>
      </c>
    </row>
    <row r="46" spans="1:61" ht="15.95" customHeight="1">
      <c r="A46" s="180"/>
      <c r="B46" s="113"/>
      <c r="C46" s="163"/>
      <c r="D46" s="163"/>
      <c r="E46" s="163"/>
      <c r="F46" s="163"/>
      <c r="G46" s="163"/>
      <c r="H46" s="163"/>
      <c r="I46" s="163"/>
      <c r="J46" s="163"/>
      <c r="K46" s="163"/>
      <c r="L46" s="163"/>
      <c r="M46" s="163"/>
      <c r="N46" s="163"/>
      <c r="O46" s="163"/>
      <c r="P46" s="163"/>
      <c r="Q46" s="163"/>
      <c r="R46" s="163"/>
      <c r="S46" s="163"/>
      <c r="T46" s="163"/>
      <c r="U46" s="163"/>
      <c r="V46" s="548"/>
      <c r="W46" s="112"/>
      <c r="X46" s="1"/>
      <c r="Y46" s="1"/>
      <c r="Z46" s="1"/>
      <c r="AA46" s="1"/>
      <c r="AB46" s="1"/>
      <c r="AC46" s="1"/>
      <c r="AD46" s="1"/>
      <c r="AE46" s="1"/>
      <c r="AF46" s="1"/>
      <c r="AG46" s="1"/>
      <c r="AH46" s="1"/>
      <c r="AI46" s="1"/>
      <c r="AJ46" s="1"/>
      <c r="AK46" s="1"/>
      <c r="AL46" s="1"/>
      <c r="AM46" s="1"/>
      <c r="AN46" s="1"/>
      <c r="AO46" s="1"/>
      <c r="AP46" s="1"/>
      <c r="AQ46" s="1"/>
      <c r="AR46" s="1"/>
      <c r="AS46" s="1"/>
      <c r="AT46" s="1"/>
      <c r="AU46" s="1"/>
      <c r="AV46" s="112"/>
      <c r="AW46" s="113"/>
      <c r="AX46" s="113"/>
      <c r="AY46" s="114"/>
      <c r="AZ46" s="114"/>
      <c r="BA46" s="114">
        <v>1957</v>
      </c>
      <c r="BB46" s="114"/>
      <c r="BC46" s="113" t="e">
        <f>VLOOKUP(BD46,#REF!,3,0)</f>
        <v>#REF!</v>
      </c>
      <c r="BD46" s="113">
        <v>1044</v>
      </c>
      <c r="BE46" s="113" t="str">
        <f>IFERROR(VLOOKUP(BD46,#REF!,5,0)&amp;" - "&amp;VLOOKUP(BD46,#REF!,6,0),"")</f>
        <v/>
      </c>
      <c r="BF46" s="113" t="e">
        <f>VLOOKUP(BD46,#REF!,2,0)</f>
        <v>#REF!</v>
      </c>
    </row>
    <row r="47" spans="1:61" ht="15.95" customHeight="1">
      <c r="A47" s="180"/>
      <c r="B47" s="113"/>
      <c r="C47" s="163"/>
      <c r="D47" s="163"/>
      <c r="E47" s="163"/>
      <c r="F47" s="163"/>
      <c r="G47" s="163"/>
      <c r="H47" s="163"/>
      <c r="I47" s="163"/>
      <c r="J47" s="163"/>
      <c r="K47" s="163"/>
      <c r="L47" s="163"/>
      <c r="M47" s="163"/>
      <c r="N47" s="163"/>
      <c r="O47" s="163"/>
      <c r="P47" s="163"/>
      <c r="Q47" s="163"/>
      <c r="R47" s="163"/>
      <c r="S47" s="163"/>
      <c r="T47" s="163"/>
      <c r="U47" s="163"/>
      <c r="V47" s="548"/>
      <c r="W47" s="112"/>
      <c r="X47" s="1"/>
      <c r="Y47" s="1"/>
      <c r="Z47" s="1"/>
      <c r="AA47" s="1"/>
      <c r="AB47" s="1"/>
      <c r="AC47" s="1"/>
      <c r="AD47" s="1"/>
      <c r="AE47" s="1"/>
      <c r="AF47" s="1"/>
      <c r="AG47" s="1"/>
      <c r="AH47" s="1"/>
      <c r="AI47" s="1"/>
      <c r="AJ47" s="1"/>
      <c r="AK47" s="1"/>
      <c r="AL47" s="1"/>
      <c r="AM47" s="1"/>
      <c r="AN47" s="1"/>
      <c r="AO47" s="1"/>
      <c r="AP47" s="1"/>
      <c r="AQ47" s="1"/>
      <c r="AR47" s="1"/>
      <c r="AS47" s="1"/>
      <c r="AT47" s="1"/>
      <c r="AU47" s="1"/>
      <c r="AV47" s="112"/>
      <c r="AW47" s="113"/>
      <c r="AX47" s="113"/>
      <c r="AY47" s="114"/>
      <c r="AZ47" s="114"/>
      <c r="BA47" s="114">
        <v>1956</v>
      </c>
      <c r="BB47" s="114"/>
      <c r="BC47" s="113" t="e">
        <f>VLOOKUP(BD47,#REF!,3,0)</f>
        <v>#REF!</v>
      </c>
      <c r="BD47" s="113">
        <v>1045</v>
      </c>
      <c r="BE47" s="113" t="str">
        <f>IFERROR(VLOOKUP(BD47,#REF!,5,0)&amp;" - "&amp;VLOOKUP(BD47,#REF!,6,0),"")</f>
        <v/>
      </c>
      <c r="BF47" s="113" t="e">
        <f>VLOOKUP(BD47,#REF!,2,0)</f>
        <v>#REF!</v>
      </c>
    </row>
    <row r="48" spans="1:61" ht="17.100000000000001" customHeight="1">
      <c r="A48" s="180"/>
      <c r="B48" s="168"/>
      <c r="C48" s="163"/>
      <c r="D48" s="163"/>
      <c r="E48" s="163"/>
      <c r="F48" s="163"/>
      <c r="G48" s="163"/>
      <c r="H48" s="163"/>
      <c r="I48" s="163"/>
      <c r="J48" s="163"/>
      <c r="K48" s="163"/>
      <c r="L48" s="163"/>
      <c r="M48" s="163"/>
      <c r="N48" s="163"/>
      <c r="O48" s="163"/>
      <c r="P48" s="163"/>
      <c r="Q48" s="163"/>
      <c r="R48" s="163"/>
      <c r="S48" s="163"/>
      <c r="T48" s="163"/>
      <c r="U48" s="163"/>
      <c r="V48" s="548"/>
      <c r="W48" s="112"/>
      <c r="X48" s="1"/>
      <c r="Y48" s="1"/>
      <c r="Z48" s="1"/>
      <c r="AA48" s="1"/>
      <c r="AB48" s="1"/>
      <c r="AC48" s="1"/>
      <c r="AD48" s="1"/>
      <c r="AE48" s="1"/>
      <c r="AF48" s="1"/>
      <c r="AG48" s="1"/>
      <c r="AH48" s="1"/>
      <c r="AI48" s="1"/>
      <c r="AJ48" s="1"/>
      <c r="AK48" s="1"/>
      <c r="AL48" s="1"/>
      <c r="AM48" s="1"/>
      <c r="AN48" s="1"/>
      <c r="AO48" s="1"/>
      <c r="AP48" s="1"/>
      <c r="AQ48" s="1"/>
      <c r="AR48" s="1"/>
      <c r="AS48" s="1"/>
      <c r="AT48" s="1"/>
      <c r="AU48" s="1"/>
      <c r="AV48" s="112"/>
      <c r="AW48" s="114"/>
      <c r="AX48" s="114"/>
      <c r="AY48" s="114"/>
      <c r="AZ48" s="114"/>
      <c r="BA48" s="114">
        <v>1955</v>
      </c>
      <c r="BB48" s="114"/>
      <c r="BC48" s="113" t="e">
        <f>VLOOKUP(BD48,#REF!,3,0)</f>
        <v>#REF!</v>
      </c>
      <c r="BD48" s="113">
        <v>1046</v>
      </c>
      <c r="BE48" s="113" t="str">
        <f>IFERROR(VLOOKUP(BD48,#REF!,5,0)&amp;" - "&amp;VLOOKUP(BD48,#REF!,6,0),"")</f>
        <v/>
      </c>
      <c r="BF48" s="113" t="e">
        <f>VLOOKUP(BD48,#REF!,2,0)</f>
        <v>#REF!</v>
      </c>
    </row>
    <row r="49" spans="1:64" ht="17.100000000000001" customHeight="1">
      <c r="A49" s="180"/>
      <c r="B49" s="168"/>
      <c r="C49" s="163"/>
      <c r="D49" s="163"/>
      <c r="E49" s="163"/>
      <c r="F49" s="163"/>
      <c r="G49" s="163"/>
      <c r="H49" s="163"/>
      <c r="I49" s="163"/>
      <c r="J49" s="163"/>
      <c r="K49" s="163"/>
      <c r="L49" s="163"/>
      <c r="M49" s="163"/>
      <c r="N49" s="163"/>
      <c r="O49" s="163"/>
      <c r="P49" s="163"/>
      <c r="Q49" s="163"/>
      <c r="R49" s="163"/>
      <c r="S49" s="163"/>
      <c r="T49" s="163"/>
      <c r="U49" s="163"/>
      <c r="V49" s="548"/>
      <c r="W49" s="112"/>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112"/>
      <c r="AW49" s="114"/>
      <c r="AX49" s="114"/>
      <c r="AY49" s="114"/>
      <c r="AZ49" s="114"/>
      <c r="BA49" s="114">
        <v>1954</v>
      </c>
      <c r="BB49" s="114"/>
      <c r="BC49" s="113" t="e">
        <f>VLOOKUP(BD49,#REF!,3,0)</f>
        <v>#REF!</v>
      </c>
      <c r="BD49" s="113">
        <v>1047</v>
      </c>
      <c r="BE49" s="113" t="str">
        <f>IFERROR(VLOOKUP(BD49,#REF!,5,0)&amp;" - "&amp;VLOOKUP(BD49,#REF!,6,0),"")</f>
        <v/>
      </c>
      <c r="BF49" s="113" t="e">
        <f>VLOOKUP(BD49,#REF!,2,0)</f>
        <v>#REF!</v>
      </c>
    </row>
    <row r="50" spans="1:64" ht="17.100000000000001" customHeight="1">
      <c r="A50" s="180"/>
      <c r="B50" s="168"/>
      <c r="C50" s="163"/>
      <c r="D50" s="163"/>
      <c r="E50" s="163"/>
      <c r="F50" s="163"/>
      <c r="G50" s="163"/>
      <c r="H50" s="163"/>
      <c r="I50" s="163"/>
      <c r="J50" s="163"/>
      <c r="K50" s="163"/>
      <c r="L50" s="163"/>
      <c r="M50" s="163"/>
      <c r="N50" s="163"/>
      <c r="O50" s="163"/>
      <c r="P50" s="163"/>
      <c r="Q50" s="163"/>
      <c r="R50" s="163"/>
      <c r="S50" s="163"/>
      <c r="T50" s="163"/>
      <c r="U50" s="163"/>
      <c r="V50" s="548"/>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row>
    <row r="51" spans="1:64" ht="18.75" customHeight="1">
      <c r="A51" s="163"/>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row>
    <row r="52" spans="1:64" ht="18.75" customHeight="1">
      <c r="A52" s="163"/>
      <c r="B52" s="163"/>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row>
    <row r="53" spans="1:64" ht="18.75" customHeight="1">
      <c r="A53" s="163"/>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row>
    <row r="54" spans="1:64" ht="18.75" customHeight="1">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row>
    <row r="55" spans="1:64" ht="18.75" customHeight="1">
      <c r="A55" s="163"/>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3"/>
      <c r="AX55" s="163"/>
      <c r="AY55" s="163"/>
      <c r="AZ55" s="163"/>
      <c r="BA55" s="163"/>
      <c r="BB55" s="163"/>
      <c r="BC55" s="163"/>
      <c r="BD55" s="163"/>
      <c r="BE55" s="163"/>
      <c r="BF55" s="163"/>
      <c r="BG55" s="163"/>
      <c r="BH55" s="163"/>
      <c r="BI55" s="163"/>
      <c r="BJ55" s="163"/>
      <c r="BK55" s="163"/>
      <c r="BL55" s="163"/>
    </row>
    <row r="56" spans="1:64" ht="18.75" customHeight="1">
      <c r="A56" s="163"/>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row>
    <row r="57" spans="1:64" ht="18.75" customHeight="1">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row>
    <row r="58" spans="1:64" ht="18.75" customHeight="1">
      <c r="A58" s="163"/>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row>
    <row r="59" spans="1:64" ht="18.75" customHeight="1">
      <c r="A59" s="163"/>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row>
    <row r="60" spans="1:64" ht="15" customHeight="1">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9"/>
      <c r="AX60" s="169"/>
      <c r="BA60" s="114">
        <v>1942</v>
      </c>
      <c r="BC60" s="113" t="e">
        <f>VLOOKUP(BD60,#REF!,3,0)</f>
        <v>#REF!</v>
      </c>
      <c r="BD60" s="113">
        <v>1058</v>
      </c>
      <c r="BE60" s="113" t="str">
        <f>IFERROR(VLOOKUP(BD60,#REF!,5,0)&amp;" - "&amp;VLOOKUP(BD60,#REF!,6,0),"")</f>
        <v/>
      </c>
      <c r="BF60" s="113" t="e">
        <f>VLOOKUP(BD60,#REF!,2,0)</f>
        <v>#REF!</v>
      </c>
    </row>
    <row r="61" spans="1:64" ht="15" customHeight="1">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9"/>
      <c r="AX61" s="169"/>
      <c r="BA61" s="114">
        <v>1941</v>
      </c>
      <c r="BC61" s="113" t="e">
        <f>VLOOKUP(BD61,#REF!,3,0)</f>
        <v>#REF!</v>
      </c>
      <c r="BD61" s="113">
        <v>1059</v>
      </c>
      <c r="BE61" s="113" t="str">
        <f>IFERROR(VLOOKUP(BD61,#REF!,5,0)&amp;" - "&amp;VLOOKUP(BD61,#REF!,6,0),"")</f>
        <v/>
      </c>
      <c r="BF61" s="113" t="e">
        <f>VLOOKUP(BD61,#REF!,2,0)</f>
        <v>#REF!</v>
      </c>
    </row>
    <row r="62" spans="1:64" ht="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9"/>
      <c r="AX62" s="169"/>
      <c r="BA62" s="114">
        <v>1940</v>
      </c>
      <c r="BC62" s="113" t="e">
        <f>VLOOKUP(BD62,#REF!,3,0)</f>
        <v>#REF!</v>
      </c>
      <c r="BD62" s="113">
        <v>1060</v>
      </c>
      <c r="BE62" s="113" t="str">
        <f>IFERROR(VLOOKUP(BD62,#REF!,5,0)&amp;" - "&amp;VLOOKUP(BD62,#REF!,6,0),"")</f>
        <v/>
      </c>
      <c r="BF62" s="113" t="e">
        <f>VLOOKUP(BD62,#REF!,2,0)</f>
        <v>#REF!</v>
      </c>
    </row>
    <row r="63" spans="1:64" ht="15" customHeight="1">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9"/>
      <c r="AX63" s="169"/>
      <c r="BA63" s="114">
        <v>1939</v>
      </c>
      <c r="BC63" s="113" t="e">
        <f>VLOOKUP(BD63,#REF!,3,0)</f>
        <v>#REF!</v>
      </c>
      <c r="BD63" s="113">
        <v>1061</v>
      </c>
      <c r="BE63" s="113" t="str">
        <f>IFERROR(VLOOKUP(BD63,#REF!,5,0)&amp;" - "&amp;VLOOKUP(BD63,#REF!,6,0),"")</f>
        <v/>
      </c>
      <c r="BF63" s="113" t="e">
        <f>VLOOKUP(BD63,#REF!,2,0)</f>
        <v>#REF!</v>
      </c>
    </row>
    <row r="64" spans="1:64" ht="1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c r="AM64" s="163"/>
      <c r="AN64" s="163"/>
      <c r="AO64" s="163"/>
      <c r="AP64" s="163"/>
      <c r="AQ64" s="163"/>
      <c r="AR64" s="163"/>
      <c r="AS64" s="163"/>
      <c r="AT64" s="163"/>
      <c r="AU64" s="163"/>
      <c r="AV64" s="163"/>
      <c r="AW64" s="169"/>
      <c r="AX64" s="169"/>
      <c r="BA64" s="114">
        <v>1938</v>
      </c>
      <c r="BC64" s="113" t="e">
        <f>VLOOKUP(BD64,#REF!,3,0)</f>
        <v>#REF!</v>
      </c>
      <c r="BD64" s="113">
        <v>1062</v>
      </c>
      <c r="BE64" s="113" t="str">
        <f>IFERROR(VLOOKUP(BD64,#REF!,5,0)&amp;" - "&amp;VLOOKUP(BD64,#REF!,6,0),"")</f>
        <v/>
      </c>
      <c r="BF64" s="113" t="e">
        <f>VLOOKUP(BD64,#REF!,2,0)</f>
        <v>#REF!</v>
      </c>
    </row>
    <row r="65" spans="1:58" ht="15" customHeight="1">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9"/>
      <c r="AX65" s="169"/>
      <c r="BA65" s="114">
        <v>1937</v>
      </c>
      <c r="BC65" s="113" t="e">
        <f>VLOOKUP(BD65,#REF!,3,0)</f>
        <v>#REF!</v>
      </c>
      <c r="BD65" s="113">
        <v>1063</v>
      </c>
      <c r="BE65" s="113" t="str">
        <f>IFERROR(VLOOKUP(BD65,#REF!,5,0)&amp;" - "&amp;VLOOKUP(BD65,#REF!,6,0),"")</f>
        <v/>
      </c>
      <c r="BF65" s="113" t="e">
        <f>VLOOKUP(BD65,#REF!,2,0)</f>
        <v>#REF!</v>
      </c>
    </row>
    <row r="66" spans="1:58" ht="15" customHeight="1">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9"/>
      <c r="AX66" s="169"/>
      <c r="BA66" s="114">
        <v>1936</v>
      </c>
      <c r="BC66" s="113" t="e">
        <f>VLOOKUP(BD66,#REF!,3,0)</f>
        <v>#REF!</v>
      </c>
      <c r="BD66" s="113">
        <v>1064</v>
      </c>
      <c r="BE66" s="113" t="str">
        <f>IFERROR(VLOOKUP(BD66,#REF!,5,0)&amp;" - "&amp;VLOOKUP(BD66,#REF!,6,0),"")</f>
        <v/>
      </c>
      <c r="BF66" s="113" t="e">
        <f>VLOOKUP(BD66,#REF!,2,0)</f>
        <v>#REF!</v>
      </c>
    </row>
    <row r="67" spans="1:58">
      <c r="A67" s="170"/>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BA67" s="114">
        <v>1935</v>
      </c>
      <c r="BC67" s="113" t="e">
        <f>VLOOKUP(BD67,#REF!,3,0)</f>
        <v>#REF!</v>
      </c>
      <c r="BD67" s="113">
        <v>1065</v>
      </c>
      <c r="BE67" s="113" t="str">
        <f>IFERROR(VLOOKUP(BD67,#REF!,5,0)&amp;" - "&amp;VLOOKUP(BD67,#REF!,6,0),"")</f>
        <v/>
      </c>
      <c r="BF67" s="113" t="e">
        <f>VLOOKUP(BD67,#REF!,2,0)</f>
        <v>#REF!</v>
      </c>
    </row>
    <row r="68" spans="1:58" ht="15" customHeight="1">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BA68" s="114">
        <v>1934</v>
      </c>
      <c r="BC68" s="113" t="e">
        <f>VLOOKUP(BD68,#REF!,3,0)</f>
        <v>#REF!</v>
      </c>
      <c r="BD68" s="113">
        <v>1066</v>
      </c>
      <c r="BE68" s="113" t="str">
        <f>IFERROR(VLOOKUP(BD68,#REF!,5,0)&amp;" - "&amp;VLOOKUP(BD68,#REF!,6,0),"")</f>
        <v/>
      </c>
      <c r="BF68" s="113" t="e">
        <f>VLOOKUP(BD68,#REF!,2,0)</f>
        <v>#REF!</v>
      </c>
    </row>
    <row r="69" spans="1:58">
      <c r="A69" s="170"/>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BA69" s="114">
        <v>1933</v>
      </c>
      <c r="BC69" s="113" t="e">
        <f>VLOOKUP(BD69,#REF!,3,0)</f>
        <v>#REF!</v>
      </c>
      <c r="BD69" s="113">
        <v>1067</v>
      </c>
      <c r="BE69" s="113" t="str">
        <f>IFERROR(VLOOKUP(BD69,#REF!,5,0)&amp;" - "&amp;VLOOKUP(BD69,#REF!,6,0),"")</f>
        <v/>
      </c>
      <c r="BF69" s="113" t="e">
        <f>VLOOKUP(BD69,#REF!,2,0)</f>
        <v>#REF!</v>
      </c>
    </row>
    <row r="70" spans="1:58">
      <c r="A70" s="170"/>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BA70" s="114">
        <v>1932</v>
      </c>
      <c r="BC70" s="113" t="e">
        <f>VLOOKUP(BD70,#REF!,3,0)</f>
        <v>#REF!</v>
      </c>
      <c r="BD70" s="113">
        <v>1068</v>
      </c>
      <c r="BE70" s="113" t="str">
        <f>IFERROR(VLOOKUP(BD70,#REF!,5,0)&amp;" - "&amp;VLOOKUP(BD70,#REF!,6,0),"")</f>
        <v/>
      </c>
      <c r="BF70" s="113" t="e">
        <f>VLOOKUP(BD70,#REF!,2,0)</f>
        <v>#REF!</v>
      </c>
    </row>
    <row r="71" spans="1:58">
      <c r="BA71" s="114">
        <v>1931</v>
      </c>
      <c r="BC71" s="113" t="e">
        <f>VLOOKUP(BD71,#REF!,3,0)</f>
        <v>#REF!</v>
      </c>
      <c r="BD71" s="113">
        <v>1069</v>
      </c>
      <c r="BE71" s="113" t="str">
        <f>IFERROR(VLOOKUP(BD71,#REF!,5,0)&amp;" - "&amp;VLOOKUP(BD71,#REF!,6,0),"")</f>
        <v/>
      </c>
      <c r="BF71" s="113" t="e">
        <f>VLOOKUP(BD71,#REF!,2,0)</f>
        <v>#REF!</v>
      </c>
    </row>
    <row r="72" spans="1:58">
      <c r="BA72" s="114">
        <v>1930</v>
      </c>
      <c r="BC72" s="113" t="e">
        <f>VLOOKUP(BD72,#REF!,3,0)</f>
        <v>#REF!</v>
      </c>
      <c r="BD72" s="113">
        <v>1070</v>
      </c>
      <c r="BE72" s="113" t="str">
        <f>IFERROR(VLOOKUP(BD72,#REF!,5,0)&amp;" - "&amp;VLOOKUP(BD72,#REF!,6,0),"")</f>
        <v/>
      </c>
      <c r="BF72" s="113" t="e">
        <f>VLOOKUP(BD72,#REF!,2,0)</f>
        <v>#REF!</v>
      </c>
    </row>
    <row r="73" spans="1:58">
      <c r="BA73" s="114">
        <v>1929</v>
      </c>
      <c r="BC73" s="113" t="e">
        <f>VLOOKUP(BD73,#REF!,3,0)</f>
        <v>#REF!</v>
      </c>
      <c r="BD73" s="113">
        <v>1071</v>
      </c>
      <c r="BE73" s="113" t="str">
        <f>IFERROR(VLOOKUP(BD73,#REF!,5,0)&amp;" - "&amp;VLOOKUP(BD73,#REF!,6,0),"")</f>
        <v/>
      </c>
      <c r="BF73" s="113" t="e">
        <f>VLOOKUP(BD73,#REF!,2,0)</f>
        <v>#REF!</v>
      </c>
    </row>
    <row r="74" spans="1:58">
      <c r="BA74" s="114">
        <v>1928</v>
      </c>
      <c r="BC74" s="113" t="e">
        <f>VLOOKUP(BD74,#REF!,3,0)</f>
        <v>#REF!</v>
      </c>
      <c r="BD74" s="113">
        <v>1072</v>
      </c>
      <c r="BE74" s="113" t="str">
        <f>IFERROR(VLOOKUP(BD74,#REF!,5,0)&amp;" - "&amp;VLOOKUP(BD74,#REF!,6,0),"")</f>
        <v/>
      </c>
      <c r="BF74" s="113" t="e">
        <f>VLOOKUP(BD74,#REF!,2,0)</f>
        <v>#REF!</v>
      </c>
    </row>
    <row r="75" spans="1:58">
      <c r="BA75" s="114">
        <v>1927</v>
      </c>
      <c r="BC75" s="113" t="e">
        <f>VLOOKUP(BD75,#REF!,3,0)</f>
        <v>#REF!</v>
      </c>
      <c r="BD75" s="113">
        <v>1073</v>
      </c>
      <c r="BE75" s="113" t="str">
        <f>IFERROR(VLOOKUP(BD75,#REF!,5,0)&amp;" - "&amp;VLOOKUP(BD75,#REF!,6,0),"")</f>
        <v/>
      </c>
      <c r="BF75" s="113" t="e">
        <f>VLOOKUP(BD75,#REF!,2,0)</f>
        <v>#REF!</v>
      </c>
    </row>
    <row r="76" spans="1:58">
      <c r="BA76" s="114">
        <v>1926</v>
      </c>
      <c r="BC76" s="113" t="e">
        <f>VLOOKUP(BD76,#REF!,3,0)</f>
        <v>#REF!</v>
      </c>
      <c r="BD76" s="113">
        <v>1074</v>
      </c>
      <c r="BE76" s="113" t="str">
        <f>IFERROR(VLOOKUP(BD76,#REF!,5,0)&amp;" - "&amp;VLOOKUP(BD76,#REF!,6,0),"")</f>
        <v/>
      </c>
      <c r="BF76" s="113" t="e">
        <f>VLOOKUP(BD76,#REF!,2,0)</f>
        <v>#REF!</v>
      </c>
    </row>
    <row r="77" spans="1:58">
      <c r="BA77" s="114">
        <v>1925</v>
      </c>
      <c r="BC77" s="113" t="e">
        <f>VLOOKUP(BD77,#REF!,3,0)</f>
        <v>#REF!</v>
      </c>
      <c r="BD77" s="113">
        <v>1075</v>
      </c>
      <c r="BE77" s="113" t="str">
        <f>IFERROR(VLOOKUP(BD77,#REF!,5,0)&amp;" - "&amp;VLOOKUP(BD77,#REF!,6,0),"")</f>
        <v/>
      </c>
      <c r="BF77" s="113" t="e">
        <f>VLOOKUP(BD77,#REF!,2,0)</f>
        <v>#REF!</v>
      </c>
    </row>
    <row r="78" spans="1:58">
      <c r="BA78" s="114">
        <v>1924</v>
      </c>
      <c r="BC78" s="113" t="e">
        <f>VLOOKUP(BD78,#REF!,3,0)</f>
        <v>#REF!</v>
      </c>
      <c r="BD78" s="113">
        <v>1076</v>
      </c>
      <c r="BE78" s="113" t="str">
        <f>IFERROR(VLOOKUP(BD78,#REF!,5,0)&amp;" - "&amp;VLOOKUP(BD78,#REF!,6,0),"")</f>
        <v/>
      </c>
      <c r="BF78" s="113" t="e">
        <f>VLOOKUP(BD78,#REF!,2,0)</f>
        <v>#REF!</v>
      </c>
    </row>
    <row r="79" spans="1:58">
      <c r="BA79" s="114">
        <v>1923</v>
      </c>
      <c r="BC79" s="113" t="e">
        <f>VLOOKUP(BD79,#REF!,3,0)</f>
        <v>#REF!</v>
      </c>
      <c r="BD79" s="113">
        <v>1077</v>
      </c>
      <c r="BE79" s="113" t="str">
        <f>IFERROR(VLOOKUP(BD79,#REF!,5,0)&amp;" - "&amp;VLOOKUP(BD79,#REF!,6,0),"")</f>
        <v/>
      </c>
      <c r="BF79" s="113" t="e">
        <f>VLOOKUP(BD79,#REF!,2,0)</f>
        <v>#REF!</v>
      </c>
    </row>
    <row r="80" spans="1:58">
      <c r="BA80" s="114">
        <v>1922</v>
      </c>
      <c r="BC80" s="113" t="e">
        <f>VLOOKUP(BD80,#REF!,3,0)</f>
        <v>#REF!</v>
      </c>
      <c r="BD80" s="113">
        <v>1078</v>
      </c>
      <c r="BE80" s="113" t="str">
        <f>IFERROR(VLOOKUP(BD80,#REF!,5,0)&amp;" - "&amp;VLOOKUP(BD80,#REF!,6,0),"")</f>
        <v/>
      </c>
      <c r="BF80" s="113" t="e">
        <f>VLOOKUP(BD80,#REF!,2,0)</f>
        <v>#REF!</v>
      </c>
    </row>
    <row r="81" spans="53:58">
      <c r="BA81" s="114">
        <v>1921</v>
      </c>
      <c r="BC81" s="113" t="e">
        <f>VLOOKUP(BD81,#REF!,3,0)</f>
        <v>#REF!</v>
      </c>
      <c r="BD81" s="113">
        <v>1079</v>
      </c>
      <c r="BE81" s="113" t="str">
        <f>IFERROR(VLOOKUP(BD81,#REF!,5,0)&amp;" - "&amp;VLOOKUP(BD81,#REF!,6,0),"")</f>
        <v/>
      </c>
      <c r="BF81" s="113" t="e">
        <f>VLOOKUP(BD81,#REF!,2,0)</f>
        <v>#REF!</v>
      </c>
    </row>
    <row r="82" spans="53:58">
      <c r="BA82" s="114">
        <v>1920</v>
      </c>
      <c r="BC82" s="113" t="e">
        <f>VLOOKUP(BD82,#REF!,3,0)</f>
        <v>#REF!</v>
      </c>
      <c r="BD82" s="113">
        <v>1080</v>
      </c>
      <c r="BE82" s="113" t="str">
        <f>IFERROR(VLOOKUP(BD82,#REF!,5,0)&amp;" - "&amp;VLOOKUP(BD82,#REF!,6,0),"")</f>
        <v/>
      </c>
      <c r="BF82" s="113" t="e">
        <f>VLOOKUP(BD82,#REF!,2,0)</f>
        <v>#REF!</v>
      </c>
    </row>
    <row r="83" spans="53:58">
      <c r="BA83" s="114"/>
    </row>
    <row r="84" spans="53:58">
      <c r="BA84" s="114"/>
    </row>
    <row r="85" spans="53:58">
      <c r="BA85" s="114"/>
      <c r="BB85" s="119">
        <v>1</v>
      </c>
    </row>
    <row r="87" spans="53:58">
      <c r="BB87" s="119">
        <v>3</v>
      </c>
    </row>
  </sheetData>
  <mergeCells count="34">
    <mergeCell ref="AP22:AT22"/>
    <mergeCell ref="AG22:AL22"/>
    <mergeCell ref="AD15:AU15"/>
    <mergeCell ref="AD14:AU14"/>
    <mergeCell ref="Z20:AU20"/>
    <mergeCell ref="P12:T12"/>
    <mergeCell ref="F12:M12"/>
    <mergeCell ref="B12:E12"/>
    <mergeCell ref="I10:T10"/>
    <mergeCell ref="H7:T7"/>
    <mergeCell ref="B7:G7"/>
    <mergeCell ref="B1:U1"/>
    <mergeCell ref="B6:K6"/>
    <mergeCell ref="P5:T5"/>
    <mergeCell ref="L5:O5"/>
    <mergeCell ref="I5:K5"/>
    <mergeCell ref="D5:E5"/>
    <mergeCell ref="B5:C5"/>
    <mergeCell ref="V1:V50"/>
    <mergeCell ref="AQ4:AV4"/>
    <mergeCell ref="AC4:AP6"/>
    <mergeCell ref="X10:AB10"/>
    <mergeCell ref="X43:AU45"/>
    <mergeCell ref="Z12:AC12"/>
    <mergeCell ref="X25:AE25"/>
    <mergeCell ref="X29:AU35"/>
    <mergeCell ref="AF12:AG12"/>
    <mergeCell ref="AJ12:AN12"/>
    <mergeCell ref="AR12:AT12"/>
    <mergeCell ref="X36:AU41"/>
    <mergeCell ref="X22:AF22"/>
    <mergeCell ref="X27:AU28"/>
    <mergeCell ref="X20:Y20"/>
    <mergeCell ref="AC10:AU10"/>
  </mergeCells>
  <conditionalFormatting sqref="T6">
    <cfRule type="beginsWith" dxfId="32" priority="31" operator="beginsWith" text="Dati">
      <formula>LEFT(T6,4)="Dati"</formula>
    </cfRule>
  </conditionalFormatting>
  <conditionalFormatting sqref="P5:T5">
    <cfRule type="expression" dxfId="31" priority="25">
      <formula>$P$5=""</formula>
    </cfRule>
    <cfRule type="expression" dxfId="30" priority="30">
      <formula>$P$5=""</formula>
    </cfRule>
  </conditionalFormatting>
  <conditionalFormatting sqref="D5:E5">
    <cfRule type="expression" dxfId="29" priority="24">
      <formula>$D$5=""</formula>
    </cfRule>
    <cfRule type="expression" dxfId="28" priority="29">
      <formula>$D$5=""</formula>
    </cfRule>
  </conditionalFormatting>
  <conditionalFormatting sqref="G15">
    <cfRule type="expression" dxfId="27" priority="20">
      <formula>$BB$16=TRUE</formula>
    </cfRule>
  </conditionalFormatting>
  <conditionalFormatting sqref="G16">
    <cfRule type="expression" dxfId="26" priority="19">
      <formula>$BB$17=TRUE</formula>
    </cfRule>
  </conditionalFormatting>
  <conditionalFormatting sqref="B6:K6">
    <cfRule type="containsText" dxfId="25" priority="1" operator="containsText" text="numero">
      <formula>NOT(ISERROR(SEARCH("numero",B6)))</formula>
    </cfRule>
    <cfRule type="beginsWith" dxfId="24" priority="13" operator="beginsWith" text="Num">
      <formula>LEFT(B6,LEN("Num"))="Num"</formula>
    </cfRule>
  </conditionalFormatting>
  <conditionalFormatting sqref="AC10:AU10">
    <cfRule type="beginsWith" dxfId="23" priority="12" operator="beginsWith" text="SQUADRA">
      <formula>LEFT(AC10,LEN("SQUADRA"))="SQUADRA"</formula>
    </cfRule>
  </conditionalFormatting>
  <conditionalFormatting sqref="AU12">
    <cfRule type="expression" dxfId="22" priority="162">
      <formula>$D$5=""</formula>
    </cfRule>
  </conditionalFormatting>
  <dataValidations count="2">
    <dataValidation type="list" allowBlank="1" showInputMessage="1" showErrorMessage="1" sqref="G16" xr:uid="{00000000-0002-0000-0100-000000000000}">
      <formula1>$AY$31:$AY$35</formula1>
    </dataValidation>
    <dataValidation type="list" allowBlank="1" showInputMessage="1" showErrorMessage="1" sqref="H7:T7" xr:uid="{00000000-0002-0000-0100-000001000000}">
      <formula1>$AD$14:$AD$15</formula1>
    </dataValidation>
  </dataValidations>
  <printOptions horizontalCentered="1"/>
  <pageMargins left="0.23622047244094491" right="0.23622047244094491" top="0.19685039370078741" bottom="0.74803149606299213" header="0.31496062992125984" footer="0.31496062992125984"/>
  <pageSetup paperSize="9" orientation="portrait" r:id="rId1"/>
  <headerFooter>
    <oddHeader>&amp;R&amp;10SOCUISP&amp;6
&amp;D</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87"/>
  <sheetViews>
    <sheetView workbookViewId="0"/>
  </sheetViews>
  <sheetFormatPr defaultRowHeight="15"/>
  <cols>
    <col min="1" max="1" width="3" style="2" customWidth="1"/>
    <col min="2" max="21" width="3.85546875" style="2" customWidth="1"/>
    <col min="22" max="22" width="3.7109375" style="2" customWidth="1"/>
    <col min="23" max="23" width="1.28515625" style="2" customWidth="1"/>
    <col min="24" max="29" width="3.42578125" style="2" customWidth="1"/>
    <col min="30" max="30" width="4.85546875" style="2" customWidth="1"/>
    <col min="31" max="31" width="4.28515625" style="2" customWidth="1"/>
    <col min="32" max="32" width="3.42578125" style="2" customWidth="1"/>
    <col min="33" max="33" width="3.28515625" style="2" customWidth="1"/>
    <col min="34" max="44" width="3.42578125" style="2" customWidth="1"/>
    <col min="45" max="45" width="2" style="2" customWidth="1"/>
    <col min="46" max="46" width="9.85546875" style="2" customWidth="1"/>
    <col min="47" max="47" width="3.42578125" style="2" customWidth="1"/>
    <col min="48" max="48" width="21.7109375" style="2" customWidth="1"/>
    <col min="49" max="49" width="4" style="115" hidden="1" customWidth="1"/>
    <col min="50" max="50" width="10.7109375" style="119" hidden="1" customWidth="1"/>
    <col min="51" max="51" width="20.7109375" style="119" hidden="1" customWidth="1"/>
    <col min="52" max="52" width="33.42578125" style="119" hidden="1" customWidth="1"/>
    <col min="53" max="53" width="13.42578125" style="115" hidden="1" customWidth="1"/>
    <col min="54" max="54" width="33.85546875" style="115" hidden="1" customWidth="1"/>
    <col min="55" max="55" width="24.85546875" style="115" hidden="1" customWidth="1"/>
    <col min="56" max="56" width="42.5703125" style="115" hidden="1" customWidth="1"/>
    <col min="57" max="57" width="78.85546875" style="115" customWidth="1"/>
    <col min="58" max="16384" width="9.140625" style="2"/>
  </cols>
  <sheetData>
    <row r="1" spans="1:57" ht="24" thickBot="1">
      <c r="A1" s="180"/>
      <c r="B1" s="575" t="s">
        <v>45</v>
      </c>
      <c r="C1" s="575"/>
      <c r="D1" s="575"/>
      <c r="E1" s="575"/>
      <c r="F1" s="575"/>
      <c r="G1" s="575"/>
      <c r="H1" s="575"/>
      <c r="I1" s="575"/>
      <c r="J1" s="575"/>
      <c r="K1" s="575"/>
      <c r="L1" s="575"/>
      <c r="M1" s="575"/>
      <c r="N1" s="575"/>
      <c r="O1" s="575"/>
      <c r="P1" s="575"/>
      <c r="Q1" s="575"/>
      <c r="R1" s="575"/>
      <c r="S1" s="575"/>
      <c r="T1" s="575"/>
      <c r="U1" s="575"/>
      <c r="V1" s="548"/>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3"/>
      <c r="AX1" s="114"/>
      <c r="AY1" s="114"/>
      <c r="AZ1" s="114"/>
      <c r="BA1" s="113"/>
      <c r="BB1" s="113"/>
      <c r="BC1" s="113"/>
      <c r="BD1" s="113"/>
      <c r="BE1" s="170"/>
    </row>
    <row r="2" spans="1:57" ht="15.95" customHeight="1" thickBot="1">
      <c r="A2" s="181"/>
      <c r="B2" s="617" t="s">
        <v>59</v>
      </c>
      <c r="C2" s="617"/>
      <c r="D2" s="590"/>
      <c r="E2" s="587"/>
      <c r="F2" s="588"/>
      <c r="G2" s="117"/>
      <c r="H2" s="117"/>
      <c r="I2" s="117"/>
      <c r="J2" s="117"/>
      <c r="K2" s="117"/>
      <c r="L2" s="618" t="s">
        <v>53</v>
      </c>
      <c r="M2" s="618"/>
      <c r="N2" s="618"/>
      <c r="O2" s="619"/>
      <c r="P2" s="578"/>
      <c r="Q2" s="579"/>
      <c r="R2" s="579"/>
      <c r="S2" s="579"/>
      <c r="T2" s="580"/>
      <c r="U2" s="122"/>
      <c r="V2" s="548"/>
      <c r="W2" s="112"/>
      <c r="X2" s="112"/>
      <c r="Y2" s="112"/>
      <c r="Z2" s="112"/>
      <c r="AA2" s="112"/>
      <c r="AB2" s="112"/>
      <c r="AD2" s="118"/>
      <c r="AE2" s="118"/>
      <c r="AF2" s="118"/>
      <c r="AG2" s="118"/>
      <c r="AH2" s="118"/>
      <c r="AI2" s="118"/>
      <c r="AJ2" s="118"/>
      <c r="AK2" s="118"/>
      <c r="AL2" s="118"/>
      <c r="AM2" s="118"/>
      <c r="AN2" s="118"/>
      <c r="AO2" s="118"/>
      <c r="AP2" s="118"/>
      <c r="AQ2" s="118"/>
      <c r="AR2" s="118"/>
      <c r="AS2" s="118"/>
      <c r="AT2" s="118"/>
      <c r="AU2" s="118"/>
      <c r="AV2" s="112"/>
      <c r="AW2" s="113"/>
      <c r="AX2" s="114"/>
      <c r="AY2" s="114"/>
      <c r="AZ2" s="114"/>
      <c r="BA2" s="113"/>
      <c r="BB2" s="113">
        <v>1000</v>
      </c>
      <c r="BC2" s="113"/>
      <c r="BD2" s="113"/>
      <c r="BE2" s="170"/>
    </row>
    <row r="3" spans="1:57" ht="15.95" customHeight="1" thickBot="1">
      <c r="A3" s="181"/>
      <c r="B3" s="576"/>
      <c r="C3" s="577"/>
      <c r="D3" s="577"/>
      <c r="E3" s="577"/>
      <c r="F3" s="577"/>
      <c r="G3" s="577"/>
      <c r="H3" s="577"/>
      <c r="I3" s="577"/>
      <c r="J3" s="577"/>
      <c r="K3" s="577"/>
      <c r="L3" s="182"/>
      <c r="M3" s="182"/>
      <c r="N3" s="182"/>
      <c r="O3" s="120"/>
      <c r="P3" s="120"/>
      <c r="Q3" s="120"/>
      <c r="R3" s="120"/>
      <c r="S3" s="120"/>
      <c r="T3" s="121"/>
      <c r="U3" s="122"/>
      <c r="V3" s="548"/>
      <c r="W3" s="112"/>
      <c r="X3" s="112"/>
      <c r="Y3" s="112"/>
      <c r="Z3" s="112"/>
      <c r="AA3" s="112"/>
      <c r="AB3" s="112"/>
      <c r="AC3" s="118"/>
      <c r="AD3" s="118"/>
      <c r="AE3" s="118"/>
      <c r="AF3" s="118"/>
      <c r="AG3" s="118"/>
      <c r="AH3" s="118"/>
      <c r="AI3" s="118"/>
      <c r="AJ3" s="118"/>
      <c r="AK3" s="118"/>
      <c r="AL3" s="118"/>
      <c r="AM3" s="1"/>
      <c r="AN3" s="1"/>
      <c r="AO3" s="1"/>
      <c r="AP3" s="1"/>
      <c r="AQ3" s="1"/>
      <c r="AR3" s="1"/>
      <c r="AS3" s="1"/>
      <c r="AT3" s="1"/>
      <c r="AU3" s="1"/>
      <c r="AV3" s="112"/>
      <c r="AW3" s="113"/>
      <c r="AX3" s="141">
        <v>2</v>
      </c>
      <c r="AY3" s="114">
        <v>2000</v>
      </c>
      <c r="AZ3" s="114" t="str">
        <f>IF(H4=AZ13,AZ13,IF(H4=AZ14,AZ14,AZ12))</f>
        <v/>
      </c>
      <c r="BA3" s="113" t="e">
        <f>VLOOKUP(BB3,#REF!,3,0)</f>
        <v>#REF!</v>
      </c>
      <c r="BB3" s="113">
        <v>1001</v>
      </c>
      <c r="BC3" s="373" t="s">
        <v>247</v>
      </c>
      <c r="BD3" s="113" t="e">
        <f>VLOOKUP(BB3,#REF!,2,0)</f>
        <v>#REF!</v>
      </c>
      <c r="BE3" s="170"/>
    </row>
    <row r="4" spans="1:57" ht="15.95" customHeight="1" thickBot="1">
      <c r="A4" s="181"/>
      <c r="B4" s="606" t="s">
        <v>63</v>
      </c>
      <c r="C4" s="607"/>
      <c r="D4" s="607"/>
      <c r="E4" s="607"/>
      <c r="F4" s="607"/>
      <c r="G4" s="607"/>
      <c r="H4" s="614"/>
      <c r="I4" s="615"/>
      <c r="J4" s="615"/>
      <c r="K4" s="615"/>
      <c r="L4" s="615"/>
      <c r="M4" s="615"/>
      <c r="N4" s="615"/>
      <c r="O4" s="615"/>
      <c r="P4" s="615"/>
      <c r="Q4" s="615"/>
      <c r="R4" s="615"/>
      <c r="S4" s="615"/>
      <c r="T4" s="616"/>
      <c r="U4" s="122"/>
      <c r="V4" s="548"/>
      <c r="W4" s="112"/>
      <c r="X4" s="112"/>
      <c r="Y4" s="112"/>
      <c r="Z4" s="112"/>
      <c r="AA4" s="112"/>
      <c r="AB4" s="112"/>
      <c r="AC4" s="118"/>
      <c r="AD4" s="118"/>
      <c r="AE4" s="118"/>
      <c r="AF4" s="118"/>
      <c r="AG4" s="118"/>
      <c r="AH4" s="118"/>
      <c r="AI4" s="118"/>
      <c r="AJ4" s="118"/>
      <c r="AK4" s="118"/>
      <c r="AL4" s="118"/>
      <c r="AM4" s="133" t="s">
        <v>53</v>
      </c>
      <c r="AO4" s="144"/>
      <c r="AP4" s="1"/>
      <c r="AQ4" s="549" t="str">
        <f>IF(P2="", "", P2)</f>
        <v/>
      </c>
      <c r="AR4" s="549"/>
      <c r="AS4" s="549"/>
      <c r="AT4" s="549"/>
      <c r="AU4" s="549"/>
      <c r="AV4" s="549"/>
      <c r="AW4" s="113"/>
      <c r="AX4" s="114" t="s">
        <v>49</v>
      </c>
      <c r="AY4" s="114">
        <v>1999</v>
      </c>
      <c r="AZ4" s="114"/>
      <c r="BA4" s="113" t="e">
        <f>VLOOKUP(BB4,#REF!,3,0)</f>
        <v>#REF!</v>
      </c>
      <c r="BB4" s="113">
        <v>1002</v>
      </c>
      <c r="BC4" s="373" t="s">
        <v>248</v>
      </c>
      <c r="BD4" s="113" t="e">
        <f>VLOOKUP(BB4,#REF!,2,0)</f>
        <v>#REF!</v>
      </c>
      <c r="BE4" s="170"/>
    </row>
    <row r="5" spans="1:57" ht="15.95" customHeight="1" thickBot="1">
      <c r="A5" s="181"/>
      <c r="B5" s="153"/>
      <c r="C5" s="153"/>
      <c r="D5" s="153"/>
      <c r="E5" s="153"/>
      <c r="F5" s="153"/>
      <c r="G5" s="153"/>
      <c r="H5" s="153"/>
      <c r="I5" s="153"/>
      <c r="J5" s="153"/>
      <c r="K5" s="153"/>
      <c r="L5" s="153"/>
      <c r="M5" s="153"/>
      <c r="N5" s="153"/>
      <c r="O5" s="153"/>
      <c r="P5" s="153"/>
      <c r="Q5" s="153"/>
      <c r="R5" s="153"/>
      <c r="S5" s="153"/>
      <c r="T5" s="120"/>
      <c r="U5" s="122"/>
      <c r="V5" s="548"/>
      <c r="W5" s="112"/>
      <c r="X5" s="112"/>
      <c r="Y5" s="112"/>
      <c r="Z5" s="112"/>
      <c r="AA5" s="112"/>
      <c r="AB5" s="112"/>
      <c r="AC5" s="118"/>
      <c r="AD5" s="118"/>
      <c r="AE5" s="118"/>
      <c r="AF5" s="118"/>
      <c r="AG5" s="118"/>
      <c r="AH5" s="118"/>
      <c r="AI5" s="118"/>
      <c r="AJ5" s="118"/>
      <c r="AK5" s="118"/>
      <c r="AL5" s="118"/>
      <c r="AM5" s="118"/>
      <c r="AN5" s="118"/>
      <c r="AO5" s="118"/>
      <c r="AP5" s="118"/>
      <c r="AQ5" s="118"/>
      <c r="AR5" s="118"/>
      <c r="AS5" s="118"/>
      <c r="AT5" s="118"/>
      <c r="AU5" s="118"/>
      <c r="AV5" s="112"/>
      <c r="AW5" s="113"/>
      <c r="AX5" s="114" t="s">
        <v>51</v>
      </c>
      <c r="AY5" s="114">
        <v>1998</v>
      </c>
      <c r="AZ5" s="114"/>
      <c r="BA5" s="113" t="e">
        <f>VLOOKUP(BB5,#REF!,3,0)</f>
        <v>#REF!</v>
      </c>
      <c r="BB5" s="113">
        <v>1003</v>
      </c>
      <c r="BC5" s="374" t="s">
        <v>249</v>
      </c>
      <c r="BD5" s="113" t="e">
        <f>VLOOKUP(BB5,#REF!,2,0)</f>
        <v>#REF!</v>
      </c>
      <c r="BE5" s="170"/>
    </row>
    <row r="6" spans="1:57" ht="15.95" customHeight="1" thickTop="1">
      <c r="A6" s="181"/>
      <c r="B6" s="120"/>
      <c r="C6" s="183"/>
      <c r="D6" s="183"/>
      <c r="E6" s="189"/>
      <c r="F6" s="185" t="s">
        <v>48</v>
      </c>
      <c r="G6" s="186"/>
      <c r="H6" s="191" t="s">
        <v>84</v>
      </c>
      <c r="I6" s="191"/>
      <c r="J6" s="191"/>
      <c r="K6" s="191"/>
      <c r="L6" s="191"/>
      <c r="M6" s="191"/>
      <c r="N6" s="191"/>
      <c r="O6" s="191"/>
      <c r="P6" s="191"/>
      <c r="Q6" s="191"/>
      <c r="R6" s="191"/>
      <c r="S6" s="192"/>
      <c r="T6" s="172"/>
      <c r="U6" s="122"/>
      <c r="V6" s="548"/>
      <c r="W6" s="112"/>
      <c r="X6" s="112"/>
      <c r="Y6" s="112"/>
      <c r="Z6" s="112"/>
      <c r="AA6" s="112"/>
      <c r="AB6" s="112"/>
      <c r="AC6" s="550" t="s">
        <v>47</v>
      </c>
      <c r="AD6" s="550"/>
      <c r="AE6" s="550"/>
      <c r="AF6" s="550"/>
      <c r="AG6" s="550"/>
      <c r="AH6" s="550"/>
      <c r="AI6" s="550"/>
      <c r="AJ6" s="550"/>
      <c r="AK6" s="550"/>
      <c r="AL6" s="550"/>
      <c r="AM6" s="550"/>
      <c r="AN6" s="550"/>
      <c r="AO6" s="550"/>
      <c r="AP6" s="550"/>
      <c r="AQ6" s="118"/>
      <c r="AR6" s="118"/>
      <c r="AS6" s="118"/>
      <c r="AT6" s="118"/>
      <c r="AU6" s="118"/>
      <c r="AV6" s="112"/>
      <c r="AW6" s="113"/>
      <c r="AX6" s="114" t="s">
        <v>52</v>
      </c>
      <c r="AY6" s="114">
        <v>1997</v>
      </c>
      <c r="AZ6" s="114"/>
      <c r="BA6" s="113" t="e">
        <f>VLOOKUP(BB6,#REF!,3,0)</f>
        <v>#REF!</v>
      </c>
      <c r="BB6" s="113">
        <v>1004</v>
      </c>
      <c r="BC6" s="373" t="s">
        <v>250</v>
      </c>
      <c r="BD6" s="113" t="e">
        <f>VLOOKUP(BB6,#REF!,2,0)</f>
        <v>#REF!</v>
      </c>
      <c r="BE6" s="170"/>
    </row>
    <row r="7" spans="1:57" ht="15.95" customHeight="1" thickBot="1">
      <c r="A7" s="181"/>
      <c r="B7" s="120"/>
      <c r="C7" s="183"/>
      <c r="D7" s="183"/>
      <c r="E7" s="190"/>
      <c r="F7" s="187" t="s">
        <v>50</v>
      </c>
      <c r="G7" s="188"/>
      <c r="H7" s="193" t="s">
        <v>85</v>
      </c>
      <c r="I7" s="193"/>
      <c r="J7" s="193"/>
      <c r="K7" s="193"/>
      <c r="L7" s="193"/>
      <c r="M7" s="193"/>
      <c r="N7" s="193"/>
      <c r="O7" s="193"/>
      <c r="P7" s="193"/>
      <c r="Q7" s="193"/>
      <c r="R7" s="193"/>
      <c r="S7" s="194"/>
      <c r="T7" s="120"/>
      <c r="U7" s="122"/>
      <c r="V7" s="548"/>
      <c r="W7" s="112"/>
      <c r="X7" s="126"/>
      <c r="Y7" s="126"/>
      <c r="Z7" s="126"/>
      <c r="AA7" s="126"/>
      <c r="AB7" s="126"/>
      <c r="AC7" s="550"/>
      <c r="AD7" s="550"/>
      <c r="AE7" s="550"/>
      <c r="AF7" s="550"/>
      <c r="AG7" s="550"/>
      <c r="AH7" s="550"/>
      <c r="AI7" s="550"/>
      <c r="AJ7" s="550"/>
      <c r="AK7" s="550"/>
      <c r="AL7" s="550"/>
      <c r="AM7" s="550"/>
      <c r="AN7" s="550"/>
      <c r="AO7" s="550"/>
      <c r="AP7" s="550"/>
      <c r="AQ7" s="118"/>
      <c r="AR7" s="126"/>
      <c r="AS7" s="126"/>
      <c r="AT7" s="126"/>
      <c r="AU7" s="126"/>
      <c r="AV7" s="112"/>
      <c r="AW7" s="113"/>
      <c r="AX7" s="114" t="s">
        <v>54</v>
      </c>
      <c r="AY7" s="114">
        <v>1996</v>
      </c>
      <c r="AZ7" s="114"/>
      <c r="BA7" s="113" t="e">
        <f>VLOOKUP(BB7,#REF!,3,0)</f>
        <v>#REF!</v>
      </c>
      <c r="BB7" s="113">
        <v>1005</v>
      </c>
      <c r="BC7" s="373" t="s">
        <v>251</v>
      </c>
      <c r="BD7" s="113" t="e">
        <f>VLOOKUP(BB7,#REF!,2,0)</f>
        <v>#REF!</v>
      </c>
      <c r="BE7" s="170"/>
    </row>
    <row r="8" spans="1:57" ht="15.95" customHeight="1" thickTop="1" thickBot="1">
      <c r="A8" s="181"/>
      <c r="B8" s="120"/>
      <c r="C8" s="184"/>
      <c r="D8" s="184"/>
      <c r="E8" s="184"/>
      <c r="F8" s="184"/>
      <c r="G8" s="184"/>
      <c r="H8" s="120"/>
      <c r="I8" s="120"/>
      <c r="J8" s="120"/>
      <c r="K8" s="120"/>
      <c r="L8" s="120"/>
      <c r="M8" s="120"/>
      <c r="N8" s="120"/>
      <c r="O8" s="120"/>
      <c r="P8" s="120"/>
      <c r="Q8" s="120"/>
      <c r="R8" s="120"/>
      <c r="S8" s="120"/>
      <c r="T8" s="120"/>
      <c r="U8" s="122"/>
      <c r="V8" s="548"/>
      <c r="W8" s="112"/>
      <c r="X8" s="126"/>
      <c r="Y8" s="126"/>
      <c r="Z8" s="126"/>
      <c r="AA8" s="126"/>
      <c r="AB8" s="126"/>
      <c r="AC8" s="550"/>
      <c r="AD8" s="550"/>
      <c r="AE8" s="550"/>
      <c r="AF8" s="550"/>
      <c r="AG8" s="550"/>
      <c r="AH8" s="550"/>
      <c r="AI8" s="550"/>
      <c r="AJ8" s="550"/>
      <c r="AK8" s="550"/>
      <c r="AL8" s="550"/>
      <c r="AM8" s="550"/>
      <c r="AN8" s="550"/>
      <c r="AO8" s="550"/>
      <c r="AP8" s="550"/>
      <c r="AQ8" s="126"/>
      <c r="AR8" s="126"/>
      <c r="AS8" s="126"/>
      <c r="AT8" s="126"/>
      <c r="AU8" s="126"/>
      <c r="AV8" s="112"/>
      <c r="AW8" s="113"/>
      <c r="AX8" s="114" t="s">
        <v>56</v>
      </c>
      <c r="AY8" s="114">
        <v>1995</v>
      </c>
      <c r="AZ8" s="114"/>
      <c r="BA8" s="113" t="e">
        <f>VLOOKUP(BB8,#REF!,3,0)</f>
        <v>#REF!</v>
      </c>
      <c r="BB8" s="113">
        <v>1006</v>
      </c>
      <c r="BC8" s="374" t="s">
        <v>252</v>
      </c>
      <c r="BD8" s="113" t="e">
        <f>VLOOKUP(BB8,#REF!,2,0)</f>
        <v>#REF!</v>
      </c>
      <c r="BE8" s="170"/>
    </row>
    <row r="9" spans="1:57" ht="15.95" customHeight="1">
      <c r="A9" s="181"/>
      <c r="B9" s="149"/>
      <c r="C9" s="120"/>
      <c r="D9" s="154"/>
      <c r="E9" s="218" t="str">
        <f>IF(AX3=1,"BONIFICO BANCARIO","")</f>
        <v/>
      </c>
      <c r="F9" s="219"/>
      <c r="G9" s="219"/>
      <c r="H9" s="219"/>
      <c r="I9" s="219"/>
      <c r="J9" s="220"/>
      <c r="K9" s="220"/>
      <c r="L9" s="220"/>
      <c r="M9" s="221" t="str">
        <f>IF(AX3=1,"Importo","")</f>
        <v/>
      </c>
      <c r="N9" s="620"/>
      <c r="O9" s="620"/>
      <c r="P9" s="620"/>
      <c r="Q9" s="620"/>
      <c r="R9" s="620"/>
      <c r="S9" s="222"/>
      <c r="T9" s="120"/>
      <c r="U9" s="122"/>
      <c r="V9" s="548"/>
      <c r="W9" s="112"/>
      <c r="X9" s="1"/>
      <c r="Y9" s="1"/>
      <c r="Z9" s="1"/>
      <c r="AA9" s="1"/>
      <c r="AB9" s="1"/>
      <c r="AC9" s="1"/>
      <c r="AD9" s="1"/>
      <c r="AE9" s="1"/>
      <c r="AF9" s="1"/>
      <c r="AG9" s="1"/>
      <c r="AH9" s="1"/>
      <c r="AI9" s="1"/>
      <c r="AJ9" s="1"/>
      <c r="AK9" s="1"/>
      <c r="AL9" s="1"/>
      <c r="AM9" s="1"/>
      <c r="AN9" s="1"/>
      <c r="AO9" s="1"/>
      <c r="AP9" s="1"/>
      <c r="AQ9" s="1"/>
      <c r="AR9" s="1"/>
      <c r="AS9" s="1"/>
      <c r="AT9" s="1"/>
      <c r="AU9" s="127"/>
      <c r="AV9" s="127"/>
      <c r="AW9" s="113"/>
      <c r="AX9" s="114" t="s">
        <v>57</v>
      </c>
      <c r="AY9" s="114">
        <v>1994</v>
      </c>
      <c r="AZ9" s="114"/>
      <c r="BA9" s="113" t="e">
        <f>VLOOKUP(BB9,#REF!,3,0)</f>
        <v>#REF!</v>
      </c>
      <c r="BB9" s="113">
        <v>1007</v>
      </c>
      <c r="BC9" s="374" t="s">
        <v>253</v>
      </c>
      <c r="BD9" s="113" t="e">
        <f>VLOOKUP(BB9,#REF!,2,0)</f>
        <v>#REF!</v>
      </c>
      <c r="BE9" s="170"/>
    </row>
    <row r="10" spans="1:57" ht="15.95" customHeight="1" thickBot="1">
      <c r="A10" s="181"/>
      <c r="B10" s="149"/>
      <c r="C10" s="120"/>
      <c r="D10" s="154"/>
      <c r="E10" s="223"/>
      <c r="F10" s="224"/>
      <c r="G10" s="224"/>
      <c r="H10" s="224"/>
      <c r="I10" s="224"/>
      <c r="J10" s="224"/>
      <c r="K10" s="224"/>
      <c r="L10" s="224"/>
      <c r="M10" s="225" t="str">
        <f>IF(AX3=1,"Data","")</f>
        <v/>
      </c>
      <c r="N10" s="632"/>
      <c r="O10" s="632"/>
      <c r="P10" s="632"/>
      <c r="Q10" s="632"/>
      <c r="R10" s="632"/>
      <c r="S10" s="226"/>
      <c r="T10" s="120"/>
      <c r="U10" s="122"/>
      <c r="V10" s="548"/>
      <c r="W10" s="112"/>
      <c r="X10" s="1"/>
      <c r="Y10" s="1"/>
      <c r="Z10" s="1"/>
      <c r="AA10" s="1"/>
      <c r="AB10" s="1"/>
      <c r="AC10" s="1"/>
      <c r="AD10" s="1"/>
      <c r="AE10" s="1"/>
      <c r="AF10" s="1"/>
      <c r="AG10" s="1"/>
      <c r="AH10" s="1"/>
      <c r="AI10" s="1"/>
      <c r="AJ10" s="1"/>
      <c r="AK10" s="1"/>
      <c r="AL10" s="1"/>
      <c r="AM10" s="1"/>
      <c r="AN10" s="1"/>
      <c r="AO10" s="1"/>
      <c r="AP10" s="1"/>
      <c r="AQ10" s="1"/>
      <c r="AR10" s="1"/>
      <c r="AS10" s="1"/>
      <c r="AT10" s="1"/>
      <c r="AU10" s="1"/>
      <c r="AV10" s="128"/>
      <c r="AW10" s="113"/>
      <c r="AX10" s="114" t="s">
        <v>58</v>
      </c>
      <c r="AY10" s="114">
        <v>1993</v>
      </c>
      <c r="AZ10" s="114"/>
      <c r="BA10" s="113" t="e">
        <f>VLOOKUP(BB10,#REF!,3,0)</f>
        <v>#REF!</v>
      </c>
      <c r="BB10" s="113">
        <v>1008</v>
      </c>
      <c r="BC10" s="375" t="s">
        <v>254</v>
      </c>
      <c r="BD10" s="113" t="e">
        <f>VLOOKUP(BB10,#REF!,2,0)</f>
        <v>#REF!</v>
      </c>
      <c r="BE10" s="170"/>
    </row>
    <row r="11" spans="1:57" ht="15.95" customHeight="1">
      <c r="A11" s="181"/>
      <c r="B11" s="172"/>
      <c r="C11" s="175"/>
      <c r="D11" s="175"/>
      <c r="E11" s="175"/>
      <c r="F11" s="175"/>
      <c r="G11" s="175"/>
      <c r="H11" s="172"/>
      <c r="I11" s="172"/>
      <c r="J11" s="172"/>
      <c r="K11" s="172"/>
      <c r="L11" s="172"/>
      <c r="M11" s="172"/>
      <c r="N11" s="172"/>
      <c r="O11" s="172"/>
      <c r="P11" s="172"/>
      <c r="Q11" s="172"/>
      <c r="R11" s="172"/>
      <c r="S11" s="172"/>
      <c r="T11" s="120"/>
      <c r="U11" s="122"/>
      <c r="V11" s="548"/>
      <c r="W11" s="112"/>
      <c r="X11" s="551" t="s">
        <v>60</v>
      </c>
      <c r="Y11" s="551"/>
      <c r="Z11" s="551"/>
      <c r="AA11" s="551"/>
      <c r="AB11" s="551"/>
      <c r="AC11" s="574">
        <f>H4</f>
        <v>0</v>
      </c>
      <c r="AD11" s="574"/>
      <c r="AE11" s="574"/>
      <c r="AF11" s="574"/>
      <c r="AG11" s="574"/>
      <c r="AH11" s="574"/>
      <c r="AI11" s="574"/>
      <c r="AJ11" s="574"/>
      <c r="AK11" s="574"/>
      <c r="AL11" s="574"/>
      <c r="AM11" s="574"/>
      <c r="AN11" s="574"/>
      <c r="AO11" s="574"/>
      <c r="AP11" s="574"/>
      <c r="AQ11" s="574"/>
      <c r="AR11" s="574"/>
      <c r="AS11" s="574"/>
      <c r="AT11" s="574"/>
      <c r="AU11" s="574"/>
      <c r="AV11" s="130"/>
      <c r="AW11" s="113"/>
      <c r="AX11" s="114" t="s">
        <v>61</v>
      </c>
      <c r="AY11" s="114">
        <v>1992</v>
      </c>
      <c r="AZ11" s="114"/>
      <c r="BA11" s="113" t="e">
        <f>VLOOKUP(BB11,#REF!,3,0)</f>
        <v>#REF!</v>
      </c>
      <c r="BB11" s="113">
        <v>1009</v>
      </c>
      <c r="BC11" s="375" t="s">
        <v>255</v>
      </c>
      <c r="BD11" s="113" t="e">
        <f>VLOOKUP(BB11,#REF!,2,0)</f>
        <v>#REF!</v>
      </c>
      <c r="BE11" s="170"/>
    </row>
    <row r="12" spans="1:57" ht="15.95" customHeight="1" thickBot="1">
      <c r="A12" s="181"/>
      <c r="B12" s="153"/>
      <c r="C12" s="153"/>
      <c r="D12" s="153"/>
      <c r="E12" s="153"/>
      <c r="F12" s="153"/>
      <c r="G12" s="153"/>
      <c r="H12" s="153"/>
      <c r="I12" s="153"/>
      <c r="J12" s="153"/>
      <c r="K12" s="153"/>
      <c r="L12" s="153"/>
      <c r="M12" s="153"/>
      <c r="N12" s="153"/>
      <c r="O12" s="153"/>
      <c r="P12" s="153"/>
      <c r="Q12" s="153"/>
      <c r="R12" s="153"/>
      <c r="S12" s="153"/>
      <c r="T12" s="153"/>
      <c r="U12" s="122"/>
      <c r="V12" s="548"/>
      <c r="W12" s="112"/>
      <c r="X12" s="1"/>
      <c r="Y12" s="1"/>
      <c r="Z12" s="1"/>
      <c r="AA12" s="1"/>
      <c r="AB12" s="1"/>
      <c r="AC12" s="1"/>
      <c r="AD12" s="1"/>
      <c r="AE12" s="1"/>
      <c r="AF12" s="1"/>
      <c r="AG12" s="1"/>
      <c r="AH12" s="1"/>
      <c r="AI12" s="1"/>
      <c r="AJ12" s="1"/>
      <c r="AK12" s="1"/>
      <c r="AL12" s="1"/>
      <c r="AM12" s="1"/>
      <c r="AN12" s="1"/>
      <c r="AO12" s="1"/>
      <c r="AP12" s="1"/>
      <c r="AQ12" s="1"/>
      <c r="AR12" s="1"/>
      <c r="AS12" s="1"/>
      <c r="AT12" s="1"/>
      <c r="AU12" s="131"/>
      <c r="AV12" s="131"/>
      <c r="AW12" s="113"/>
      <c r="AX12" s="114" t="s">
        <v>62</v>
      </c>
      <c r="AY12" s="114">
        <v>1991</v>
      </c>
      <c r="AZ12" s="114" t="s">
        <v>86</v>
      </c>
      <c r="BA12" s="113" t="e">
        <f>VLOOKUP(BB12,#REF!,3,0)</f>
        <v>#REF!</v>
      </c>
      <c r="BB12" s="113">
        <v>1010</v>
      </c>
      <c r="BC12" s="375" t="s">
        <v>256</v>
      </c>
      <c r="BD12" s="113" t="e">
        <f>VLOOKUP(BB12,#REF!,2,0)</f>
        <v>#REF!</v>
      </c>
      <c r="BE12" s="170"/>
    </row>
    <row r="13" spans="1:57" ht="15.95" customHeight="1" thickTop="1" thickBot="1">
      <c r="A13" s="181"/>
      <c r="B13" s="120"/>
      <c r="C13" s="626" t="s">
        <v>67</v>
      </c>
      <c r="D13" s="627"/>
      <c r="E13" s="627"/>
      <c r="F13" s="627"/>
      <c r="G13" s="627"/>
      <c r="H13" s="627"/>
      <c r="I13" s="627"/>
      <c r="J13" s="627"/>
      <c r="K13" s="627"/>
      <c r="L13" s="627"/>
      <c r="M13" s="627"/>
      <c r="N13" s="627"/>
      <c r="O13" s="627"/>
      <c r="P13" s="627"/>
      <c r="Q13" s="627"/>
      <c r="R13" s="627"/>
      <c r="S13" s="627"/>
      <c r="T13" s="628"/>
      <c r="U13" s="122"/>
      <c r="V13" s="548"/>
      <c r="W13" s="112"/>
      <c r="X13" s="112" t="s">
        <v>63</v>
      </c>
      <c r="Y13" s="128"/>
      <c r="Z13" s="128"/>
      <c r="AA13" s="128"/>
      <c r="AB13" s="1"/>
      <c r="AC13" s="1"/>
      <c r="AD13" s="667">
        <f>H4</f>
        <v>0</v>
      </c>
      <c r="AE13" s="667"/>
      <c r="AF13" s="667"/>
      <c r="AG13" s="667"/>
      <c r="AH13" s="667"/>
      <c r="AI13" s="667"/>
      <c r="AJ13" s="667"/>
      <c r="AK13" s="667"/>
      <c r="AL13" s="667"/>
      <c r="AM13" s="667"/>
      <c r="AN13" s="667"/>
      <c r="AO13" s="667"/>
      <c r="AP13" s="667"/>
      <c r="AQ13" s="667"/>
      <c r="AR13" s="667"/>
      <c r="AS13" s="667"/>
      <c r="AT13" s="667"/>
      <c r="AU13" s="131"/>
      <c r="AV13" s="133"/>
      <c r="AW13" s="113"/>
      <c r="AX13" s="114" t="s">
        <v>64</v>
      </c>
      <c r="AY13" s="114">
        <v>1990</v>
      </c>
      <c r="AZ13" s="114" t="str">
        <f>IFERROR(VLOOKUP(E2,#REF!,5,0),"Inserire numero gara")</f>
        <v>Inserire numero gara</v>
      </c>
      <c r="BA13" s="113" t="e">
        <f>VLOOKUP(BB13,#REF!,3,0)</f>
        <v>#REF!</v>
      </c>
      <c r="BB13" s="113">
        <v>1011</v>
      </c>
      <c r="BC13" s="375" t="s">
        <v>257</v>
      </c>
      <c r="BD13" s="113" t="e">
        <f>VLOOKUP(BB13,#REF!,2,0)</f>
        <v>#REF!</v>
      </c>
      <c r="BE13" s="170"/>
    </row>
    <row r="14" spans="1:57" ht="15.95" customHeight="1" thickTop="1">
      <c r="A14" s="181"/>
      <c r="B14" s="120"/>
      <c r="C14" s="158"/>
      <c r="D14" s="120"/>
      <c r="E14" s="120"/>
      <c r="F14" s="120"/>
      <c r="G14" s="173" t="s">
        <v>55</v>
      </c>
      <c r="H14" s="173"/>
      <c r="I14" s="173"/>
      <c r="J14" s="173"/>
      <c r="K14" s="173"/>
      <c r="L14" s="173"/>
      <c r="M14" s="173"/>
      <c r="N14" s="173"/>
      <c r="O14" s="173"/>
      <c r="P14" s="120"/>
      <c r="Q14" s="120"/>
      <c r="R14" s="120"/>
      <c r="S14" s="120"/>
      <c r="T14" s="120"/>
      <c r="U14" s="122"/>
      <c r="V14" s="548"/>
      <c r="W14" s="112"/>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12"/>
      <c r="AW14" s="113"/>
      <c r="AX14" s="114" t="s">
        <v>65</v>
      </c>
      <c r="AY14" s="114">
        <v>1989</v>
      </c>
      <c r="AZ14" s="114" t="str">
        <f>IFERROR(VLOOKUP(E2,#REF!,6,0),"")</f>
        <v/>
      </c>
      <c r="BA14" s="113" t="e">
        <f>VLOOKUP(BB14,#REF!,3,0)</f>
        <v>#REF!</v>
      </c>
      <c r="BB14" s="113">
        <v>1012</v>
      </c>
      <c r="BC14" s="376" t="s">
        <v>258</v>
      </c>
      <c r="BD14" s="113" t="e">
        <f>VLOOKUP(BB14,#REF!,2,0)</f>
        <v>#REF!</v>
      </c>
      <c r="BE14" s="170"/>
    </row>
    <row r="15" spans="1:57" ht="15.95" customHeight="1">
      <c r="A15" s="181"/>
      <c r="B15" s="125"/>
      <c r="C15" s="147"/>
      <c r="D15" s="175" t="str">
        <f>IF(AZ16=TRUE,"sì","no")</f>
        <v>no</v>
      </c>
      <c r="E15" s="175" t="s">
        <v>0</v>
      </c>
      <c r="F15" s="145"/>
      <c r="G15" s="621">
        <v>46068</v>
      </c>
      <c r="H15" s="621"/>
      <c r="I15" s="621"/>
      <c r="J15" s="621"/>
      <c r="K15" s="120"/>
      <c r="L15" s="120"/>
      <c r="M15" s="120"/>
      <c r="N15" s="120"/>
      <c r="O15" s="120"/>
      <c r="P15" s="120"/>
      <c r="Q15" s="120"/>
      <c r="R15" s="120"/>
      <c r="S15" s="120"/>
      <c r="T15" s="120"/>
      <c r="U15" s="122"/>
      <c r="V15" s="548"/>
      <c r="W15" s="112"/>
      <c r="X15" s="136" t="s">
        <v>21</v>
      </c>
      <c r="Y15" s="137"/>
      <c r="Z15" s="666">
        <f>E2</f>
        <v>0</v>
      </c>
      <c r="AA15" s="666"/>
      <c r="AB15" s="138"/>
      <c r="AC15" s="139"/>
      <c r="AD15" s="140"/>
      <c r="AF15" s="112"/>
      <c r="AG15" s="112"/>
      <c r="AH15" s="112"/>
      <c r="AI15" s="660" t="str">
        <f>IFERROR(VLOOKUP(E2,Calendario!C:K,2,FALSE), "NR gara inesistente")</f>
        <v>NR gara inesistente</v>
      </c>
      <c r="AJ15" s="661"/>
      <c r="AK15" s="661"/>
      <c r="AL15" s="661"/>
      <c r="AM15" s="661"/>
      <c r="AN15" s="1"/>
      <c r="AO15" s="1"/>
      <c r="AP15" s="161" t="s">
        <v>83</v>
      </c>
      <c r="AQ15" s="661"/>
      <c r="AR15" s="661"/>
      <c r="AS15" s="661"/>
      <c r="AT15" s="340" t="str">
        <f>IFERROR(VLOOKUP(E2,Calendario!C:K,3,FALSE), "NR gara inesistente")</f>
        <v>NR gara inesistente</v>
      </c>
      <c r="AU15" s="134"/>
      <c r="AV15" s="112"/>
      <c r="AW15" s="113"/>
      <c r="AX15" s="114" t="s">
        <v>66</v>
      </c>
      <c r="AY15" s="114">
        <v>1988</v>
      </c>
      <c r="AZ15" s="114"/>
      <c r="BA15" s="113" t="e">
        <f>VLOOKUP(BB15,#REF!,3,0)</f>
        <v>#REF!</v>
      </c>
      <c r="BB15" s="113">
        <v>1013</v>
      </c>
      <c r="BC15" s="373" t="s">
        <v>259</v>
      </c>
      <c r="BD15" s="113" t="e">
        <f>VLOOKUP(BB15,#REF!,2,0)</f>
        <v>#REF!</v>
      </c>
      <c r="BE15" s="170"/>
    </row>
    <row r="16" spans="1:57" ht="15.95" customHeight="1">
      <c r="A16" s="181"/>
      <c r="B16" s="125"/>
      <c r="C16" s="176"/>
      <c r="D16" s="175" t="str">
        <f>IF(AZ17=TRUE,"sì","no")</f>
        <v>no</v>
      </c>
      <c r="E16" s="172" t="s">
        <v>69</v>
      </c>
      <c r="F16" s="145"/>
      <c r="G16" s="622" t="s">
        <v>76</v>
      </c>
      <c r="H16" s="622"/>
      <c r="I16" s="622"/>
      <c r="J16" s="622"/>
      <c r="K16" s="120"/>
      <c r="L16" s="120"/>
      <c r="M16" s="120"/>
      <c r="N16" s="120"/>
      <c r="O16" s="120"/>
      <c r="P16" s="120"/>
      <c r="Q16" s="120"/>
      <c r="R16" s="120"/>
      <c r="S16" s="120"/>
      <c r="T16" s="120"/>
      <c r="U16" s="122"/>
      <c r="V16" s="548"/>
      <c r="W16" s="112"/>
      <c r="X16" s="1"/>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34"/>
      <c r="AV16" s="112"/>
      <c r="AW16" s="113"/>
      <c r="AX16" s="114"/>
      <c r="AY16" s="114">
        <v>1987</v>
      </c>
      <c r="AZ16" s="141" t="b">
        <v>0</v>
      </c>
      <c r="BA16" s="113" t="e">
        <f>VLOOKUP(BB16,#REF!,3,0)</f>
        <v>#REF!</v>
      </c>
      <c r="BB16" s="113">
        <v>1014</v>
      </c>
      <c r="BC16" s="376" t="s">
        <v>260</v>
      </c>
      <c r="BD16" s="113" t="e">
        <f>VLOOKUP(BB16,#REF!,2,0)</f>
        <v>#REF!</v>
      </c>
      <c r="BE16" s="170"/>
    </row>
    <row r="17" spans="1:57" ht="15.95" customHeight="1" thickBot="1">
      <c r="A17" s="181"/>
      <c r="B17" s="125"/>
      <c r="C17" s="147"/>
      <c r="D17" s="175" t="str">
        <f>IF(AZ18=TRUE,"sì","no")</f>
        <v>no</v>
      </c>
      <c r="E17" s="172" t="s">
        <v>13</v>
      </c>
      <c r="F17" s="172"/>
      <c r="G17" s="143"/>
      <c r="H17" s="153"/>
      <c r="I17" s="153"/>
      <c r="J17" s="153"/>
      <c r="K17" s="153"/>
      <c r="L17" s="153"/>
      <c r="M17" s="120"/>
      <c r="N17" s="120"/>
      <c r="O17" s="120"/>
      <c r="P17" s="120"/>
      <c r="Q17" s="120"/>
      <c r="R17" s="120"/>
      <c r="S17" s="120"/>
      <c r="T17" s="120"/>
      <c r="U17" s="122"/>
      <c r="V17" s="548"/>
      <c r="W17" s="112"/>
      <c r="X17" s="139" t="s">
        <v>68</v>
      </c>
      <c r="Y17" s="1"/>
      <c r="Z17" s="1"/>
      <c r="AA17" s="1"/>
      <c r="AB17" s="1"/>
      <c r="AC17" s="1"/>
      <c r="AD17" s="562" t="str">
        <f>IFERROR(VLOOKUP(E2,Calendario!C:K,4,FALSE), "NR gara inesistente")</f>
        <v>NR gara inesistente</v>
      </c>
      <c r="AE17" s="562"/>
      <c r="AF17" s="562"/>
      <c r="AG17" s="562"/>
      <c r="AH17" s="562"/>
      <c r="AI17" s="562"/>
      <c r="AJ17" s="562"/>
      <c r="AK17" s="562"/>
      <c r="AL17" s="562"/>
      <c r="AM17" s="562"/>
      <c r="AN17" s="562"/>
      <c r="AO17" s="562"/>
      <c r="AP17" s="562"/>
      <c r="AQ17" s="562"/>
      <c r="AR17" s="562"/>
      <c r="AS17" s="562"/>
      <c r="AT17" s="562"/>
      <c r="AU17" s="562"/>
      <c r="AV17" s="112"/>
      <c r="AW17" s="113"/>
      <c r="AX17" s="114"/>
      <c r="AY17" s="114">
        <v>1986</v>
      </c>
      <c r="AZ17" s="141" t="b">
        <v>0</v>
      </c>
      <c r="BA17" s="113" t="e">
        <f>VLOOKUP(BB17,#REF!,3,0)</f>
        <v>#REF!</v>
      </c>
      <c r="BB17" s="113">
        <v>1015</v>
      </c>
      <c r="BC17" s="375" t="s">
        <v>261</v>
      </c>
      <c r="BD17" s="113" t="e">
        <f>VLOOKUP(BB17,#REF!,2,0)</f>
        <v>#REF!</v>
      </c>
      <c r="BE17" s="170"/>
    </row>
    <row r="18" spans="1:57" ht="15.95" customHeight="1" thickBot="1">
      <c r="A18" s="181"/>
      <c r="B18" s="125"/>
      <c r="C18" s="177"/>
      <c r="D18" s="653" t="s">
        <v>253</v>
      </c>
      <c r="E18" s="654"/>
      <c r="F18" s="654"/>
      <c r="G18" s="654"/>
      <c r="H18" s="654"/>
      <c r="I18" s="654"/>
      <c r="J18" s="654"/>
      <c r="K18" s="654"/>
      <c r="L18" s="654"/>
      <c r="M18" s="654"/>
      <c r="N18" s="654"/>
      <c r="O18" s="654"/>
      <c r="P18" s="654"/>
      <c r="Q18" s="654"/>
      <c r="R18" s="654"/>
      <c r="S18" s="654"/>
      <c r="T18" s="655"/>
      <c r="U18" s="122"/>
      <c r="V18" s="548"/>
      <c r="W18" s="112"/>
      <c r="X18" s="131"/>
      <c r="Y18" s="144"/>
      <c r="Z18" s="144"/>
      <c r="AA18" s="144"/>
      <c r="AB18" s="144"/>
      <c r="AC18" s="1"/>
      <c r="AD18" s="1"/>
      <c r="AE18" s="1"/>
      <c r="AF18" s="1"/>
      <c r="AG18" s="1"/>
      <c r="AH18" s="1"/>
      <c r="AI18" s="1"/>
      <c r="AJ18" s="1"/>
      <c r="AK18" s="1"/>
      <c r="AL18" s="1"/>
      <c r="AM18" s="1"/>
      <c r="AN18" s="1"/>
      <c r="AO18" s="1"/>
      <c r="AP18" s="1"/>
      <c r="AQ18" s="1"/>
      <c r="AR18" s="1"/>
      <c r="AS18" s="1"/>
      <c r="AT18" s="1"/>
      <c r="AU18" s="1"/>
      <c r="AV18" s="112"/>
      <c r="AW18" s="113"/>
      <c r="AX18" s="114"/>
      <c r="AY18" s="114">
        <v>1985</v>
      </c>
      <c r="AZ18" s="141" t="b">
        <v>0</v>
      </c>
      <c r="BA18" s="113" t="e">
        <f>VLOOKUP(BB18,#REF!,3,0)</f>
        <v>#REF!</v>
      </c>
      <c r="BB18" s="113">
        <v>1016</v>
      </c>
      <c r="BC18" s="375" t="s">
        <v>262</v>
      </c>
      <c r="BD18" s="113" t="e">
        <f>VLOOKUP(BB18,#REF!,2,0)</f>
        <v>#REF!</v>
      </c>
      <c r="BE18" s="170"/>
    </row>
    <row r="19" spans="1:57" ht="15.95" customHeight="1" thickBot="1">
      <c r="A19" s="181"/>
      <c r="B19" s="135"/>
      <c r="C19" s="147"/>
      <c r="D19" s="129"/>
      <c r="E19" s="129"/>
      <c r="F19" s="129"/>
      <c r="G19" s="143"/>
      <c r="H19" s="153"/>
      <c r="I19" s="153"/>
      <c r="J19" s="153"/>
      <c r="K19" s="153"/>
      <c r="L19" s="153"/>
      <c r="M19" s="120"/>
      <c r="N19" s="120"/>
      <c r="O19" s="120"/>
      <c r="P19" s="120"/>
      <c r="Q19" s="120"/>
      <c r="R19" s="120"/>
      <c r="S19" s="120"/>
      <c r="T19" s="120"/>
      <c r="U19" s="122"/>
      <c r="V19" s="548"/>
      <c r="W19" s="112"/>
      <c r="X19" s="139" t="s">
        <v>71</v>
      </c>
      <c r="Y19" s="140"/>
      <c r="Z19" s="140"/>
      <c r="AA19" s="140"/>
      <c r="AB19" s="140"/>
      <c r="AC19" s="1"/>
      <c r="AD19" s="562" t="str">
        <f>IFERROR(VLOOKUP(E2,Calendario!C:K,5,FALSE), "NR gara inesistente")</f>
        <v>NR gara inesistente</v>
      </c>
      <c r="AE19" s="562"/>
      <c r="AF19" s="562"/>
      <c r="AG19" s="562"/>
      <c r="AH19" s="562"/>
      <c r="AI19" s="562"/>
      <c r="AJ19" s="562"/>
      <c r="AK19" s="562"/>
      <c r="AL19" s="562"/>
      <c r="AM19" s="562"/>
      <c r="AN19" s="562"/>
      <c r="AO19" s="562"/>
      <c r="AP19" s="562"/>
      <c r="AQ19" s="562"/>
      <c r="AR19" s="562"/>
      <c r="AS19" s="562"/>
      <c r="AT19" s="562"/>
      <c r="AU19" s="562"/>
      <c r="AV19" s="112"/>
      <c r="AW19" s="113"/>
      <c r="AX19" s="114"/>
      <c r="AY19" s="114">
        <v>1984</v>
      </c>
      <c r="AZ19" s="114"/>
      <c r="BA19" s="113" t="e">
        <f>VLOOKUP(BB19,#REF!,3,0)</f>
        <v>#REF!</v>
      </c>
      <c r="BB19" s="113">
        <v>1017</v>
      </c>
      <c r="BC19" s="373" t="s">
        <v>263</v>
      </c>
      <c r="BD19" s="113" t="e">
        <f>VLOOKUP(BB19,#REF!,2,0)</f>
        <v>#REF!</v>
      </c>
      <c r="BE19" s="170"/>
    </row>
    <row r="20" spans="1:57" ht="15.95" customHeight="1">
      <c r="A20" s="181"/>
      <c r="B20" s="132"/>
      <c r="C20" s="633" t="s">
        <v>72</v>
      </c>
      <c r="D20" s="634"/>
      <c r="E20" s="635"/>
      <c r="F20" s="636"/>
      <c r="G20" s="636"/>
      <c r="H20" s="636"/>
      <c r="I20" s="636"/>
      <c r="J20" s="636"/>
      <c r="K20" s="636"/>
      <c r="L20" s="636"/>
      <c r="M20" s="636"/>
      <c r="N20" s="636"/>
      <c r="O20" s="636"/>
      <c r="P20" s="636"/>
      <c r="Q20" s="636"/>
      <c r="R20" s="636"/>
      <c r="S20" s="636"/>
      <c r="T20" s="637"/>
      <c r="U20" s="122"/>
      <c r="V20" s="548"/>
      <c r="W20" s="112"/>
      <c r="X20" s="1"/>
      <c r="Y20" s="1"/>
      <c r="Z20" s="1"/>
      <c r="AA20" s="1"/>
      <c r="AB20" s="1"/>
      <c r="AC20" s="1"/>
      <c r="AD20" s="1"/>
      <c r="AE20" s="1"/>
      <c r="AF20" s="1"/>
      <c r="AG20" s="1"/>
      <c r="AH20" s="1"/>
      <c r="AI20" s="1"/>
      <c r="AJ20" s="1"/>
      <c r="AK20" s="1"/>
      <c r="AL20" s="1"/>
      <c r="AM20" s="1"/>
      <c r="AN20" s="1"/>
      <c r="AO20" s="1"/>
      <c r="AP20" s="1"/>
      <c r="AQ20" s="1"/>
      <c r="AR20" s="1"/>
      <c r="AS20" s="1"/>
      <c r="AT20" s="1"/>
      <c r="AU20" s="139"/>
      <c r="AV20" s="112"/>
      <c r="AW20" s="113"/>
      <c r="AX20" s="114"/>
      <c r="AY20" s="114">
        <v>1983</v>
      </c>
      <c r="AZ20" s="114"/>
      <c r="BA20" s="113" t="e">
        <f>VLOOKUP(BB20,#REF!,3,0)</f>
        <v>#REF!</v>
      </c>
      <c r="BB20" s="113">
        <v>1018</v>
      </c>
      <c r="BC20" s="375" t="s">
        <v>264</v>
      </c>
      <c r="BD20" s="113" t="e">
        <f>VLOOKUP(BB20,#REF!,2,0)</f>
        <v>#REF!</v>
      </c>
      <c r="BE20" s="170"/>
    </row>
    <row r="21" spans="1:57" ht="15.95" customHeight="1">
      <c r="A21" s="181"/>
      <c r="B21" s="142"/>
      <c r="C21" s="146"/>
      <c r="D21" s="146"/>
      <c r="E21" s="638"/>
      <c r="F21" s="639"/>
      <c r="G21" s="639"/>
      <c r="H21" s="639"/>
      <c r="I21" s="639"/>
      <c r="J21" s="639"/>
      <c r="K21" s="639"/>
      <c r="L21" s="639"/>
      <c r="M21" s="639"/>
      <c r="N21" s="639"/>
      <c r="O21" s="639"/>
      <c r="P21" s="639"/>
      <c r="Q21" s="639"/>
      <c r="R21" s="639"/>
      <c r="S21" s="639"/>
      <c r="T21" s="640"/>
      <c r="U21" s="122"/>
      <c r="V21" s="548"/>
      <c r="W21" s="1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2"/>
      <c r="AT21" s="312"/>
      <c r="AU21" s="148"/>
      <c r="AV21" s="112"/>
      <c r="AW21" s="113"/>
      <c r="AX21" s="114"/>
      <c r="AY21" s="114">
        <v>1982</v>
      </c>
      <c r="AZ21" s="114"/>
      <c r="BA21" s="113" t="e">
        <f>VLOOKUP(BB21,#REF!,3,0)</f>
        <v>#REF!</v>
      </c>
      <c r="BB21" s="113">
        <v>1019</v>
      </c>
      <c r="BC21" s="374" t="s">
        <v>265</v>
      </c>
      <c r="BD21" s="113" t="e">
        <f>VLOOKUP(BB21,#REF!,2,0)</f>
        <v>#REF!</v>
      </c>
      <c r="BE21" s="170"/>
    </row>
    <row r="22" spans="1:57" ht="15.95" customHeight="1" thickBot="1">
      <c r="A22" s="181"/>
      <c r="B22" s="142"/>
      <c r="C22" s="152"/>
      <c r="D22" s="152"/>
      <c r="E22" s="641"/>
      <c r="F22" s="642"/>
      <c r="G22" s="642"/>
      <c r="H22" s="642"/>
      <c r="I22" s="642"/>
      <c r="J22" s="642"/>
      <c r="K22" s="642"/>
      <c r="L22" s="642"/>
      <c r="M22" s="642"/>
      <c r="N22" s="642"/>
      <c r="O22" s="642"/>
      <c r="P22" s="642"/>
      <c r="Q22" s="642"/>
      <c r="R22" s="642"/>
      <c r="S22" s="642"/>
      <c r="T22" s="643"/>
      <c r="U22" s="122"/>
      <c r="V22" s="548"/>
      <c r="W22" s="1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148"/>
      <c r="AV22" s="112"/>
      <c r="AW22" s="113"/>
      <c r="AX22" s="114" t="e">
        <v>#REF!</v>
      </c>
      <c r="AY22" s="114">
        <v>1981</v>
      </c>
      <c r="AZ22" s="114"/>
      <c r="BA22" s="113" t="e">
        <f>VLOOKUP(BB22,#REF!,3,0)</f>
        <v>#REF!</v>
      </c>
      <c r="BB22" s="113">
        <v>1020</v>
      </c>
      <c r="BC22" s="375" t="s">
        <v>266</v>
      </c>
      <c r="BD22" s="113" t="e">
        <f>VLOOKUP(BB22,#REF!,2,0)</f>
        <v>#REF!</v>
      </c>
      <c r="BE22" s="170"/>
    </row>
    <row r="23" spans="1:57" ht="15.95" customHeight="1" thickBot="1">
      <c r="A23" s="181"/>
      <c r="B23" s="153"/>
      <c r="C23" s="153"/>
      <c r="D23" s="153"/>
      <c r="E23" s="153"/>
      <c r="F23" s="153"/>
      <c r="G23" s="153"/>
      <c r="H23" s="153"/>
      <c r="I23" s="153"/>
      <c r="J23" s="153"/>
      <c r="K23" s="153"/>
      <c r="L23" s="153"/>
      <c r="M23" s="153"/>
      <c r="N23" s="153"/>
      <c r="O23" s="153"/>
      <c r="P23" s="153"/>
      <c r="Q23" s="153"/>
      <c r="R23" s="153"/>
      <c r="S23" s="153"/>
      <c r="T23" s="153"/>
      <c r="U23" s="122"/>
      <c r="V23" s="548"/>
      <c r="W23" s="112"/>
      <c r="X23" s="312"/>
      <c r="Y23" s="312"/>
      <c r="Z23" s="312"/>
      <c r="AA23" s="312"/>
      <c r="AB23" s="312"/>
      <c r="AC23" s="312"/>
      <c r="AD23" s="312"/>
      <c r="AE23" s="312"/>
      <c r="AF23" s="312"/>
      <c r="AG23" s="312"/>
      <c r="AH23" s="312"/>
      <c r="AI23" s="312"/>
      <c r="AJ23" s="312"/>
      <c r="AK23" s="312"/>
      <c r="AL23" s="312"/>
      <c r="AM23" s="312"/>
      <c r="AN23" s="312"/>
      <c r="AO23" s="312"/>
      <c r="AP23" s="312"/>
      <c r="AQ23" s="312"/>
      <c r="AR23" s="312"/>
      <c r="AS23" s="312"/>
      <c r="AT23" s="312"/>
      <c r="AU23" s="148"/>
      <c r="AV23" s="112"/>
      <c r="AW23" s="113"/>
      <c r="AX23" s="114" t="e">
        <v>#REF!</v>
      </c>
      <c r="AY23" s="114">
        <v>1980</v>
      </c>
      <c r="AZ23" s="114"/>
      <c r="BA23" s="113" t="e">
        <f>VLOOKUP(BB23,#REF!,3,0)</f>
        <v>#REF!</v>
      </c>
      <c r="BB23" s="113">
        <v>1021</v>
      </c>
      <c r="BC23" s="373" t="s">
        <v>267</v>
      </c>
      <c r="BD23" s="113" t="e">
        <f>VLOOKUP(BB23,#REF!,2,0)</f>
        <v>#REF!</v>
      </c>
      <c r="BE23" s="170"/>
    </row>
    <row r="24" spans="1:57" ht="15.95" customHeight="1" thickTop="1" thickBot="1">
      <c r="A24" s="180"/>
      <c r="B24" s="149"/>
      <c r="C24" s="626" t="s">
        <v>92</v>
      </c>
      <c r="D24" s="627"/>
      <c r="E24" s="627"/>
      <c r="F24" s="627"/>
      <c r="G24" s="627"/>
      <c r="H24" s="627"/>
      <c r="I24" s="627"/>
      <c r="J24" s="627"/>
      <c r="K24" s="627"/>
      <c r="L24" s="627"/>
      <c r="M24" s="627"/>
      <c r="N24" s="627"/>
      <c r="O24" s="627"/>
      <c r="P24" s="627"/>
      <c r="Q24" s="627"/>
      <c r="R24" s="627"/>
      <c r="S24" s="627"/>
      <c r="T24" s="628"/>
      <c r="U24" s="122"/>
      <c r="V24" s="548"/>
      <c r="W24" s="112"/>
      <c r="X24" s="1"/>
      <c r="Y24" s="1"/>
      <c r="Z24" s="1"/>
      <c r="AA24" s="1"/>
      <c r="AB24" s="1"/>
      <c r="AC24" s="1"/>
      <c r="AD24" s="1"/>
      <c r="AE24" s="1"/>
      <c r="AF24" s="1"/>
      <c r="AG24" s="1"/>
      <c r="AH24" s="1"/>
      <c r="AI24" s="1"/>
      <c r="AJ24" s="1"/>
      <c r="AK24" s="1"/>
      <c r="AL24" s="1"/>
      <c r="AM24" s="1"/>
      <c r="AN24" s="1"/>
      <c r="AO24" s="1"/>
      <c r="AP24" s="1"/>
      <c r="AQ24" s="1"/>
      <c r="AR24" s="1"/>
      <c r="AS24" s="1"/>
      <c r="AT24" s="1"/>
      <c r="AU24" s="1"/>
      <c r="AV24" s="112"/>
      <c r="AW24" s="113"/>
      <c r="AX24" s="114" t="e">
        <v>#REF!</v>
      </c>
      <c r="AY24" s="114">
        <v>1979</v>
      </c>
      <c r="AZ24" s="114"/>
      <c r="BA24" s="113" t="e">
        <f>VLOOKUP(BB24,#REF!,3,0)</f>
        <v>#REF!</v>
      </c>
      <c r="BB24" s="113">
        <v>1022</v>
      </c>
      <c r="BC24" s="375" t="s">
        <v>268</v>
      </c>
      <c r="BD24" s="113" t="e">
        <f>VLOOKUP(BB24,#REF!,2,0)</f>
        <v>#REF!</v>
      </c>
      <c r="BE24" s="170"/>
    </row>
    <row r="25" spans="1:57" ht="15.95" customHeight="1" thickTop="1" thickBot="1">
      <c r="A25" s="180"/>
      <c r="B25" s="149"/>
      <c r="C25" s="120"/>
      <c r="D25" s="120"/>
      <c r="E25" s="120"/>
      <c r="F25" s="120"/>
      <c r="G25" s="120"/>
      <c r="H25" s="120"/>
      <c r="I25" s="120"/>
      <c r="J25" s="120"/>
      <c r="K25" s="120"/>
      <c r="L25" s="120"/>
      <c r="M25" s="120"/>
      <c r="N25" s="120"/>
      <c r="O25" s="120"/>
      <c r="P25" s="120"/>
      <c r="Q25" s="120"/>
      <c r="R25" s="120"/>
      <c r="S25" s="120"/>
      <c r="T25" s="120"/>
      <c r="U25" s="122"/>
      <c r="V25" s="548"/>
      <c r="W25" s="112"/>
      <c r="X25" s="314" t="s">
        <v>73</v>
      </c>
      <c r="Y25" s="314"/>
      <c r="Z25" s="314"/>
      <c r="AA25" s="314"/>
      <c r="AB25" s="314"/>
      <c r="AC25" s="314"/>
      <c r="AD25" s="662" t="str">
        <f>IF(AZ16=TRUE, G15,"")</f>
        <v/>
      </c>
      <c r="AE25" s="662"/>
      <c r="AF25" s="662"/>
      <c r="AG25" s="662"/>
      <c r="AH25" s="663" t="s">
        <v>74</v>
      </c>
      <c r="AI25" s="663"/>
      <c r="AJ25" s="663"/>
      <c r="AK25" s="663"/>
      <c r="AL25" s="663"/>
      <c r="AM25" s="663"/>
      <c r="AN25" s="324"/>
      <c r="AO25" s="659" t="str">
        <f>IF(AZ17=TRUE, G16,"")</f>
        <v/>
      </c>
      <c r="AP25" s="659"/>
      <c r="AQ25" s="659"/>
      <c r="AR25" s="659"/>
      <c r="AS25" s="659"/>
      <c r="AT25" s="1"/>
      <c r="AU25" s="131"/>
      <c r="AV25" s="112"/>
      <c r="AW25" s="113"/>
      <c r="AX25" s="114" t="e">
        <v>#REF!</v>
      </c>
      <c r="AY25" s="114">
        <v>1978</v>
      </c>
      <c r="AZ25" s="114"/>
      <c r="BA25" s="113" t="e">
        <f>VLOOKUP(BB25,#REF!,3,0)</f>
        <v>#REF!</v>
      </c>
      <c r="BB25" s="113">
        <v>1023</v>
      </c>
      <c r="BC25" s="374" t="s">
        <v>269</v>
      </c>
      <c r="BD25" s="113" t="e">
        <f>VLOOKUP(BB25,#REF!,2,0)</f>
        <v>#REF!</v>
      </c>
      <c r="BE25" s="170"/>
    </row>
    <row r="26" spans="1:57" ht="15.95" customHeight="1" thickBot="1">
      <c r="A26" s="180"/>
      <c r="B26" s="149"/>
      <c r="C26" s="158"/>
      <c r="D26" s="322"/>
      <c r="E26" s="322"/>
      <c r="F26" s="322"/>
      <c r="G26" s="322"/>
      <c r="H26" s="322"/>
      <c r="I26" s="322"/>
      <c r="J26" s="157" t="s">
        <v>94</v>
      </c>
      <c r="K26" s="647"/>
      <c r="L26" s="648"/>
      <c r="M26" s="648"/>
      <c r="N26" s="648"/>
      <c r="O26" s="648"/>
      <c r="P26" s="648"/>
      <c r="Q26" s="648"/>
      <c r="R26" s="648"/>
      <c r="S26" s="648"/>
      <c r="T26" s="649"/>
      <c r="U26" s="122"/>
      <c r="V26" s="548"/>
      <c r="W26" s="112"/>
      <c r="X26" s="1"/>
      <c r="Y26" s="1"/>
      <c r="Z26" s="1"/>
      <c r="AA26" s="1"/>
      <c r="AB26" s="150"/>
      <c r="AC26" s="150"/>
      <c r="AD26" s="150"/>
      <c r="AE26" s="150"/>
      <c r="AF26" s="150"/>
      <c r="AG26" s="150"/>
      <c r="AH26" s="150"/>
      <c r="AI26" s="150"/>
      <c r="AJ26" s="150"/>
      <c r="AK26" s="150"/>
      <c r="AL26" s="150"/>
      <c r="AM26" s="150"/>
      <c r="AN26" s="150"/>
      <c r="AO26" s="150"/>
      <c r="AP26" s="150"/>
      <c r="AQ26" s="150"/>
      <c r="AR26" s="150"/>
      <c r="AS26" s="150"/>
      <c r="AT26" s="150"/>
      <c r="AU26" s="151"/>
      <c r="AV26" s="112"/>
      <c r="AW26" s="113"/>
      <c r="AX26" s="114" t="e">
        <v>#REF!</v>
      </c>
      <c r="AY26" s="114">
        <v>1977</v>
      </c>
      <c r="AZ26" s="114"/>
      <c r="BA26" s="113" t="e">
        <f>VLOOKUP(BB26,#REF!,3,0)</f>
        <v>#REF!</v>
      </c>
      <c r="BB26" s="113">
        <v>1024</v>
      </c>
      <c r="BC26" s="375" t="s">
        <v>270</v>
      </c>
      <c r="BD26" s="113" t="e">
        <f>VLOOKUP(BB26,#REF!,2,0)</f>
        <v>#REF!</v>
      </c>
      <c r="BE26" s="170"/>
    </row>
    <row r="27" spans="1:57" ht="15.95" customHeight="1" thickBot="1">
      <c r="A27" s="180"/>
      <c r="B27" s="149"/>
      <c r="C27" s="153"/>
      <c r="D27" s="153"/>
      <c r="E27" s="153"/>
      <c r="F27" s="153"/>
      <c r="G27" s="153"/>
      <c r="H27" s="153"/>
      <c r="I27" s="153"/>
      <c r="J27" s="153"/>
      <c r="K27" s="153"/>
      <c r="L27" s="153"/>
      <c r="M27" s="153"/>
      <c r="N27" s="153"/>
      <c r="O27" s="153"/>
      <c r="P27" s="153"/>
      <c r="Q27" s="153"/>
      <c r="R27" s="153"/>
      <c r="S27" s="153"/>
      <c r="T27" s="153"/>
      <c r="U27" s="122"/>
      <c r="V27" s="548"/>
      <c r="W27" s="112"/>
      <c r="X27" s="314" t="s">
        <v>13</v>
      </c>
      <c r="Y27" s="134"/>
      <c r="Z27" s="134"/>
      <c r="AA27" s="664" t="str">
        <f>IF(AZ18=TRUE, D18,"")</f>
        <v/>
      </c>
      <c r="AB27" s="665"/>
      <c r="AC27" s="665"/>
      <c r="AD27" s="665"/>
      <c r="AE27" s="665"/>
      <c r="AF27" s="665"/>
      <c r="AG27" s="665"/>
      <c r="AH27" s="665"/>
      <c r="AI27" s="665"/>
      <c r="AJ27" s="665"/>
      <c r="AK27" s="665"/>
      <c r="AL27" s="665"/>
      <c r="AM27" s="665"/>
      <c r="AN27" s="665"/>
      <c r="AO27" s="665"/>
      <c r="AP27" s="665"/>
      <c r="AQ27" s="665"/>
      <c r="AR27" s="665"/>
      <c r="AS27" s="665"/>
      <c r="AT27" s="665"/>
      <c r="AU27" s="1"/>
      <c r="AV27" s="112"/>
      <c r="AW27" s="113"/>
      <c r="AX27" s="114" t="e">
        <v>#REF!</v>
      </c>
      <c r="AY27" s="114">
        <v>1976</v>
      </c>
      <c r="AZ27" s="114"/>
      <c r="BA27" s="113" t="e">
        <f>VLOOKUP(BB27,#REF!,3,0)</f>
        <v>#REF!</v>
      </c>
      <c r="BB27" s="113">
        <v>1025</v>
      </c>
      <c r="BC27" s="375" t="s">
        <v>271</v>
      </c>
      <c r="BD27" s="113" t="e">
        <f>VLOOKUP(BB27,#REF!,2,0)</f>
        <v>#REF!</v>
      </c>
      <c r="BE27" s="170"/>
    </row>
    <row r="28" spans="1:57" ht="15.95" customHeight="1" thickBot="1">
      <c r="A28" s="180"/>
      <c r="B28" s="149"/>
      <c r="C28" s="160"/>
      <c r="D28" s="160"/>
      <c r="E28" s="160"/>
      <c r="F28" s="160"/>
      <c r="G28" s="160"/>
      <c r="H28" s="160"/>
      <c r="I28" s="160"/>
      <c r="J28" s="321" t="s">
        <v>80</v>
      </c>
      <c r="K28" s="650"/>
      <c r="L28" s="651"/>
      <c r="M28" s="651"/>
      <c r="N28" s="651"/>
      <c r="O28" s="652"/>
      <c r="P28" s="153"/>
      <c r="Q28" s="153"/>
      <c r="R28" s="153"/>
      <c r="S28" s="153"/>
      <c r="T28" s="153"/>
      <c r="U28" s="122"/>
      <c r="V28" s="548"/>
      <c r="W28" s="112"/>
      <c r="X28" s="1"/>
      <c r="Y28" s="1"/>
      <c r="Z28" s="1"/>
      <c r="AA28" s="315"/>
      <c r="AB28" s="315"/>
      <c r="AC28" s="315"/>
      <c r="AD28" s="315"/>
      <c r="AE28" s="315"/>
      <c r="AF28" s="315"/>
      <c r="AG28" s="315"/>
      <c r="AH28" s="315"/>
      <c r="AI28" s="315"/>
      <c r="AJ28" s="315"/>
      <c r="AK28" s="315"/>
      <c r="AL28" s="315"/>
      <c r="AM28" s="315"/>
      <c r="AN28" s="315"/>
      <c r="AO28" s="315"/>
      <c r="AP28" s="315"/>
      <c r="AQ28" s="315"/>
      <c r="AR28" s="315"/>
      <c r="AS28" s="315"/>
      <c r="AT28" s="315"/>
      <c r="AU28" s="140"/>
      <c r="AV28" s="112"/>
      <c r="AW28" s="113"/>
      <c r="AX28" s="114"/>
      <c r="AY28" s="114">
        <v>1975</v>
      </c>
      <c r="AZ28" s="114"/>
      <c r="BA28" s="113" t="e">
        <f>VLOOKUP(BB28,#REF!,3,0)</f>
        <v>#REF!</v>
      </c>
      <c r="BB28" s="113">
        <v>1026</v>
      </c>
      <c r="BC28" s="113" t="str">
        <f>IFERROR(VLOOKUP(BB28,#REF!,5,0)&amp;" - "&amp;VLOOKUP(BB28,#REF!,6,0),"")</f>
        <v/>
      </c>
      <c r="BD28" s="113" t="e">
        <f>VLOOKUP(BB28,#REF!,2,0)</f>
        <v>#REF!</v>
      </c>
      <c r="BE28" s="170"/>
    </row>
    <row r="29" spans="1:57" ht="15.95" customHeight="1" thickBot="1">
      <c r="A29" s="180"/>
      <c r="B29" s="149"/>
      <c r="C29" s="153"/>
      <c r="D29" s="153"/>
      <c r="E29" s="153"/>
      <c r="F29" s="153"/>
      <c r="G29" s="153"/>
      <c r="H29" s="153"/>
      <c r="I29" s="153"/>
      <c r="J29" s="153"/>
      <c r="K29" s="153"/>
      <c r="L29" s="153"/>
      <c r="M29" s="153"/>
      <c r="N29" s="153"/>
      <c r="O29" s="153"/>
      <c r="P29" s="153"/>
      <c r="Q29" s="153"/>
      <c r="R29" s="153"/>
      <c r="S29" s="153"/>
      <c r="T29" s="153"/>
      <c r="U29" s="122"/>
      <c r="V29" s="548"/>
      <c r="W29" s="112"/>
      <c r="X29" s="178" t="s">
        <v>72</v>
      </c>
      <c r="Y29" s="1"/>
      <c r="Z29" s="656" t="str">
        <f>IF(E20="","",E20)</f>
        <v/>
      </c>
      <c r="AA29" s="656"/>
      <c r="AB29" s="656"/>
      <c r="AC29" s="656"/>
      <c r="AD29" s="656"/>
      <c r="AE29" s="656"/>
      <c r="AF29" s="656"/>
      <c r="AG29" s="656"/>
      <c r="AH29" s="656"/>
      <c r="AI29" s="656"/>
      <c r="AJ29" s="656"/>
      <c r="AK29" s="656"/>
      <c r="AL29" s="656"/>
      <c r="AM29" s="656"/>
      <c r="AN29" s="656"/>
      <c r="AO29" s="656"/>
      <c r="AP29" s="656"/>
      <c r="AQ29" s="656"/>
      <c r="AR29" s="656"/>
      <c r="AS29" s="656"/>
      <c r="AT29" s="656"/>
      <c r="AU29" s="148"/>
      <c r="AV29" s="112"/>
      <c r="AW29" s="113"/>
      <c r="AX29" s="114"/>
      <c r="AY29" s="114">
        <v>1974</v>
      </c>
      <c r="AZ29" s="114"/>
      <c r="BA29" s="113" t="e">
        <f>VLOOKUP(BB29,#REF!,3,0)</f>
        <v>#REF!</v>
      </c>
      <c r="BB29" s="113">
        <v>1027</v>
      </c>
      <c r="BC29" s="113" t="str">
        <f>IFERROR(VLOOKUP(BB29,#REF!,5,0)&amp;" - "&amp;VLOOKUP(BB29,#REF!,6,0),"")</f>
        <v/>
      </c>
      <c r="BD29" s="113" t="e">
        <f>VLOOKUP(BB29,#REF!,2,0)</f>
        <v>#REF!</v>
      </c>
      <c r="BE29" s="170"/>
    </row>
    <row r="30" spans="1:57" ht="15.95" customHeight="1" thickBot="1">
      <c r="A30" s="180"/>
      <c r="B30" s="149"/>
      <c r="C30" s="153"/>
      <c r="D30" s="153"/>
      <c r="E30" s="153"/>
      <c r="F30" s="153"/>
      <c r="G30" s="153"/>
      <c r="H30" s="153"/>
      <c r="I30" s="322"/>
      <c r="J30" s="157" t="s">
        <v>81</v>
      </c>
      <c r="K30" s="644"/>
      <c r="L30" s="645"/>
      <c r="M30" s="645"/>
      <c r="N30" s="645"/>
      <c r="O30" s="645"/>
      <c r="P30" s="645"/>
      <c r="Q30" s="645"/>
      <c r="R30" s="645"/>
      <c r="S30" s="645"/>
      <c r="T30" s="646"/>
      <c r="U30" s="122"/>
      <c r="V30" s="548"/>
      <c r="W30" s="112"/>
      <c r="X30" s="1"/>
      <c r="Y30" s="1"/>
      <c r="Z30" s="325"/>
      <c r="AA30" s="325"/>
      <c r="AB30" s="325"/>
      <c r="AC30" s="325"/>
      <c r="AD30" s="325"/>
      <c r="AE30" s="325"/>
      <c r="AF30" s="325"/>
      <c r="AG30" s="325"/>
      <c r="AH30" s="325"/>
      <c r="AI30" s="325"/>
      <c r="AJ30" s="325"/>
      <c r="AK30" s="325"/>
      <c r="AL30" s="325"/>
      <c r="AM30" s="325"/>
      <c r="AN30" s="325"/>
      <c r="AO30" s="325"/>
      <c r="AP30" s="325"/>
      <c r="AQ30" s="325"/>
      <c r="AR30" s="325"/>
      <c r="AS30" s="325"/>
      <c r="AT30" s="325"/>
      <c r="AU30" s="155"/>
      <c r="AV30" s="112"/>
      <c r="AW30" s="113"/>
      <c r="AX30" s="114"/>
      <c r="AY30" s="114">
        <v>1973</v>
      </c>
      <c r="AZ30" s="114"/>
      <c r="BA30" s="113" t="e">
        <f>VLOOKUP(BB30,#REF!,3,0)</f>
        <v>#REF!</v>
      </c>
      <c r="BB30" s="113">
        <v>1028</v>
      </c>
      <c r="BC30" s="113" t="str">
        <f>IFERROR(VLOOKUP(BB30,#REF!,5,0)&amp;" - "&amp;VLOOKUP(BB30,#REF!,6,0),"")</f>
        <v/>
      </c>
      <c r="BD30" s="113" t="e">
        <f>VLOOKUP(BB30,#REF!,2,0)</f>
        <v>#REF!</v>
      </c>
      <c r="BE30" s="170"/>
    </row>
    <row r="31" spans="1:57" ht="15.95" customHeight="1" thickBot="1">
      <c r="A31" s="180"/>
      <c r="B31" s="149"/>
      <c r="C31" s="153"/>
      <c r="D31" s="153"/>
      <c r="E31" s="153"/>
      <c r="F31" s="153"/>
      <c r="G31" s="153"/>
      <c r="H31" s="153"/>
      <c r="I31" s="153"/>
      <c r="J31" s="153"/>
      <c r="K31" s="153"/>
      <c r="L31" s="153"/>
      <c r="M31" s="153"/>
      <c r="N31" s="153"/>
      <c r="O31" s="153"/>
      <c r="P31" s="153"/>
      <c r="Q31" s="153"/>
      <c r="R31" s="153"/>
      <c r="S31" s="153"/>
      <c r="T31" s="153"/>
      <c r="U31" s="122"/>
      <c r="V31" s="548"/>
      <c r="W31" s="112"/>
      <c r="X31" s="1"/>
      <c r="Y31" s="1"/>
      <c r="Z31" s="325"/>
      <c r="AA31" s="325"/>
      <c r="AB31" s="325"/>
      <c r="AC31" s="325"/>
      <c r="AD31" s="325"/>
      <c r="AE31" s="325"/>
      <c r="AF31" s="325"/>
      <c r="AG31" s="325"/>
      <c r="AH31" s="325"/>
      <c r="AI31" s="325"/>
      <c r="AJ31" s="325"/>
      <c r="AK31" s="325"/>
      <c r="AL31" s="325"/>
      <c r="AM31" s="325"/>
      <c r="AN31" s="325"/>
      <c r="AO31" s="325"/>
      <c r="AP31" s="325"/>
      <c r="AQ31" s="325"/>
      <c r="AR31" s="325"/>
      <c r="AS31" s="325"/>
      <c r="AT31" s="325"/>
      <c r="AU31" s="148"/>
      <c r="AV31" s="112"/>
      <c r="AW31" s="113"/>
      <c r="AX31" s="114" t="s">
        <v>75</v>
      </c>
      <c r="AY31" s="114">
        <v>1972</v>
      </c>
      <c r="AZ31" s="114"/>
      <c r="BA31" s="113" t="e">
        <f>VLOOKUP(BB31,#REF!,3,0)</f>
        <v>#REF!</v>
      </c>
      <c r="BB31" s="113">
        <v>1029</v>
      </c>
      <c r="BC31" s="113" t="str">
        <f>IFERROR(VLOOKUP(BB31,#REF!,5,0)&amp;" - "&amp;VLOOKUP(BB31,#REF!,6,0),"")</f>
        <v/>
      </c>
      <c r="BD31" s="113" t="e">
        <f>VLOOKUP(BB31,#REF!,2,0)</f>
        <v>#REF!</v>
      </c>
      <c r="BE31" s="170"/>
    </row>
    <row r="32" spans="1:57" ht="15.95" customHeight="1" thickTop="1" thickBot="1">
      <c r="A32" s="180"/>
      <c r="B32" s="149"/>
      <c r="C32" s="626" t="s">
        <v>93</v>
      </c>
      <c r="D32" s="627"/>
      <c r="E32" s="627"/>
      <c r="F32" s="627"/>
      <c r="G32" s="627"/>
      <c r="H32" s="627"/>
      <c r="I32" s="627"/>
      <c r="J32" s="627"/>
      <c r="K32" s="627"/>
      <c r="L32" s="627"/>
      <c r="M32" s="627"/>
      <c r="N32" s="627"/>
      <c r="O32" s="627"/>
      <c r="P32" s="627"/>
      <c r="Q32" s="627"/>
      <c r="R32" s="627"/>
      <c r="S32" s="627"/>
      <c r="T32" s="628"/>
      <c r="U32" s="122"/>
      <c r="V32" s="548"/>
      <c r="W32" s="112"/>
      <c r="X32" s="668"/>
      <c r="Y32" s="668"/>
      <c r="Z32" s="668"/>
      <c r="AA32" s="668"/>
      <c r="AB32" s="668"/>
      <c r="AC32" s="668"/>
      <c r="AD32" s="668"/>
      <c r="AE32" s="668"/>
      <c r="AF32" s="668"/>
      <c r="AG32" s="668"/>
      <c r="AH32" s="668"/>
      <c r="AI32" s="668"/>
      <c r="AJ32" s="668"/>
      <c r="AK32" s="668"/>
      <c r="AL32" s="668"/>
      <c r="AM32" s="668"/>
      <c r="AN32" s="668"/>
      <c r="AO32" s="668"/>
      <c r="AP32" s="668"/>
      <c r="AQ32" s="668"/>
      <c r="AR32" s="668"/>
      <c r="AS32" s="668"/>
      <c r="AT32" s="668"/>
      <c r="AU32" s="179"/>
      <c r="AV32" s="112"/>
      <c r="AW32" s="113"/>
      <c r="AX32" s="114" t="s">
        <v>76</v>
      </c>
      <c r="AY32" s="114">
        <v>1971</v>
      </c>
      <c r="AZ32" s="114"/>
      <c r="BA32" s="113" t="e">
        <f>VLOOKUP(BB32,#REF!,3,0)</f>
        <v>#REF!</v>
      </c>
      <c r="BB32" s="113">
        <v>1030</v>
      </c>
      <c r="BC32" s="113" t="str">
        <f>IFERROR(VLOOKUP(BB32,#REF!,5,0)&amp;" - "&amp;VLOOKUP(BB32,#REF!,6,0),"")</f>
        <v/>
      </c>
      <c r="BD32" s="113" t="e">
        <f>VLOOKUP(BB32,#REF!,2,0)</f>
        <v>#REF!</v>
      </c>
      <c r="BE32" s="170"/>
    </row>
    <row r="33" spans="1:57" ht="15.95" customHeight="1" thickTop="1" thickBot="1">
      <c r="A33" s="180"/>
      <c r="B33" s="149"/>
      <c r="C33" s="153"/>
      <c r="D33" s="153"/>
      <c r="E33" s="153"/>
      <c r="F33" s="153"/>
      <c r="G33" s="153"/>
      <c r="H33" s="153"/>
      <c r="I33" s="153"/>
      <c r="J33" s="153"/>
      <c r="K33" s="153"/>
      <c r="L33" s="153"/>
      <c r="M33" s="153"/>
      <c r="N33" s="153"/>
      <c r="O33" s="153"/>
      <c r="P33" s="153"/>
      <c r="Q33" s="153"/>
      <c r="R33" s="153"/>
      <c r="S33" s="153"/>
      <c r="T33" s="153"/>
      <c r="U33" s="122"/>
      <c r="V33" s="548"/>
      <c r="W33" s="112"/>
      <c r="X33" s="311"/>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179"/>
      <c r="AV33" s="112"/>
      <c r="AW33" s="113"/>
      <c r="AX33" s="114" t="s">
        <v>78</v>
      </c>
      <c r="AY33" s="114">
        <v>1970</v>
      </c>
      <c r="AZ33" s="114"/>
      <c r="BA33" s="113" t="e">
        <f>VLOOKUP(BB33,#REF!,3,0)</f>
        <v>#REF!</v>
      </c>
      <c r="BB33" s="113">
        <v>1031</v>
      </c>
      <c r="BC33" s="113" t="str">
        <f>IFERROR(VLOOKUP(BB33,#REF!,5,0)&amp;" - "&amp;VLOOKUP(BB33,#REF!,6,0),"")</f>
        <v/>
      </c>
      <c r="BD33" s="113" t="e">
        <f>VLOOKUP(BB33,#REF!,2,0)</f>
        <v>#REF!</v>
      </c>
    </row>
    <row r="34" spans="1:57" ht="15.95" customHeight="1" thickBot="1">
      <c r="A34" s="180"/>
      <c r="B34" s="149"/>
      <c r="C34" s="160"/>
      <c r="D34" s="322"/>
      <c r="E34" s="322"/>
      <c r="F34" s="322"/>
      <c r="G34" s="322"/>
      <c r="H34" s="322"/>
      <c r="I34" s="322"/>
      <c r="J34" s="157" t="s">
        <v>94</v>
      </c>
      <c r="K34" s="629"/>
      <c r="L34" s="630"/>
      <c r="M34" s="630"/>
      <c r="N34" s="630"/>
      <c r="O34" s="630"/>
      <c r="P34" s="630"/>
      <c r="Q34" s="630"/>
      <c r="R34" s="630"/>
      <c r="S34" s="630"/>
      <c r="T34" s="631"/>
      <c r="U34" s="122"/>
      <c r="V34" s="548"/>
      <c r="W34" s="112"/>
      <c r="X34" s="313" t="str">
        <f>IF(AX3=1,"Si allega la ricevuta del versamento della prevista tassa, effettuato a mezzo","")</f>
        <v/>
      </c>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179"/>
      <c r="AV34" s="112"/>
      <c r="AW34" s="113"/>
      <c r="AX34" s="114" t="s">
        <v>70</v>
      </c>
      <c r="AY34" s="114">
        <v>1969</v>
      </c>
      <c r="AZ34" s="114"/>
      <c r="BA34" s="113" t="e">
        <f>VLOOKUP(BB34,#REF!,3,0)</f>
        <v>#REF!</v>
      </c>
      <c r="BB34" s="113">
        <v>1032</v>
      </c>
      <c r="BC34" s="113" t="str">
        <f>IFERROR(VLOOKUP(BB34,#REF!,5,0)&amp;" - "&amp;VLOOKUP(BB34,#REF!,6,0),"")</f>
        <v/>
      </c>
      <c r="BD34" s="113" t="e">
        <f>VLOOKUP(BB34,#REF!,2,0)</f>
        <v>#REF!</v>
      </c>
    </row>
    <row r="35" spans="1:57" ht="15.95" customHeight="1" thickBot="1">
      <c r="A35" s="180"/>
      <c r="B35" s="149"/>
      <c r="C35" s="153"/>
      <c r="D35" s="153"/>
      <c r="E35" s="153"/>
      <c r="F35" s="153"/>
      <c r="G35" s="153"/>
      <c r="H35" s="153"/>
      <c r="I35" s="153"/>
      <c r="J35" s="153"/>
      <c r="K35" s="153"/>
      <c r="L35" s="153"/>
      <c r="M35" s="153"/>
      <c r="N35" s="153"/>
      <c r="O35" s="153"/>
      <c r="P35" s="153"/>
      <c r="Q35" s="153"/>
      <c r="R35" s="153"/>
      <c r="S35" s="153"/>
      <c r="T35" s="153"/>
      <c r="U35" s="122"/>
      <c r="V35" s="548"/>
      <c r="W35" s="112"/>
      <c r="X35" s="313"/>
      <c r="Y35" s="313"/>
      <c r="Z35" s="313"/>
      <c r="AA35" s="313"/>
      <c r="AB35" s="313"/>
      <c r="AC35" s="313"/>
      <c r="AD35" s="313"/>
      <c r="AE35" s="313"/>
      <c r="AF35" s="313"/>
      <c r="AG35" s="313"/>
      <c r="AH35" s="313"/>
      <c r="AI35" s="313"/>
      <c r="AJ35" s="313"/>
      <c r="AK35" s="313"/>
      <c r="AL35" s="313"/>
      <c r="AM35" s="313"/>
      <c r="AN35" s="313"/>
      <c r="AO35" s="313"/>
      <c r="AP35" s="313"/>
      <c r="AQ35" s="313"/>
      <c r="AR35" s="313"/>
      <c r="AS35" s="313"/>
      <c r="AT35" s="313"/>
      <c r="AU35" s="130"/>
      <c r="AV35" s="112"/>
      <c r="AW35" s="113"/>
      <c r="AX35" s="114" t="s">
        <v>79</v>
      </c>
      <c r="AY35" s="114">
        <v>1968</v>
      </c>
      <c r="AZ35" s="114"/>
      <c r="BA35" s="113" t="e">
        <f>VLOOKUP(BB35,#REF!,3,0)</f>
        <v>#REF!</v>
      </c>
      <c r="BB35" s="113">
        <v>1033</v>
      </c>
      <c r="BC35" s="113" t="str">
        <f>IFERROR(VLOOKUP(BB35,#REF!,5,0)&amp;" - "&amp;VLOOKUP(BB35,#REF!,6,0),"")</f>
        <v/>
      </c>
      <c r="BD35" s="113" t="e">
        <f>VLOOKUP(BB35,#REF!,2,0)</f>
        <v>#REF!</v>
      </c>
    </row>
    <row r="36" spans="1:57" ht="15.95" customHeight="1" thickBot="1">
      <c r="A36" s="180"/>
      <c r="B36" s="149"/>
      <c r="C36" s="153"/>
      <c r="D36" s="160"/>
      <c r="E36" s="160"/>
      <c r="F36" s="160"/>
      <c r="G36" s="160"/>
      <c r="H36" s="160"/>
      <c r="I36" s="322"/>
      <c r="J36" s="157" t="s">
        <v>81</v>
      </c>
      <c r="K36" s="623"/>
      <c r="L36" s="624"/>
      <c r="M36" s="624"/>
      <c r="N36" s="624"/>
      <c r="O36" s="624"/>
      <c r="P36" s="624"/>
      <c r="Q36" s="624"/>
      <c r="R36" s="624"/>
      <c r="S36" s="624"/>
      <c r="T36" s="625"/>
      <c r="U36" s="122"/>
      <c r="V36" s="548"/>
      <c r="W36" s="112"/>
      <c r="X36" s="159" t="str">
        <f>IF(AX3=1,"BONIFICO BANCARIO ","")</f>
        <v/>
      </c>
      <c r="Y36" s="1"/>
      <c r="Z36" s="156"/>
      <c r="AA36" s="156"/>
      <c r="AB36" s="156"/>
      <c r="AC36" s="195"/>
      <c r="AD36" s="195"/>
      <c r="AE36" s="195"/>
      <c r="AF36" s="131"/>
      <c r="AG36" s="1"/>
      <c r="AH36" s="161" t="str">
        <f>IF(AX3=1,"eseguito in data","")</f>
        <v/>
      </c>
      <c r="AI36" s="657" t="str">
        <f>IF(AX3=1,N10,"")</f>
        <v/>
      </c>
      <c r="AJ36" s="658"/>
      <c r="AK36" s="658"/>
      <c r="AL36" s="658"/>
      <c r="AM36" s="658"/>
      <c r="AN36" s="323"/>
      <c r="AO36" s="323"/>
      <c r="AP36" s="323"/>
      <c r="AQ36" s="323"/>
      <c r="AR36" s="323"/>
      <c r="AS36" s="323"/>
      <c r="AT36" s="112"/>
      <c r="AU36" s="112"/>
      <c r="AV36" s="239"/>
      <c r="AW36" s="113"/>
      <c r="AX36" s="114">
        <v>1967</v>
      </c>
      <c r="AY36" s="114"/>
      <c r="AZ36" s="113" t="e">
        <f>VLOOKUP(BA36,#REF!,3,0)</f>
        <v>#REF!</v>
      </c>
      <c r="BA36" s="113">
        <v>1034</v>
      </c>
      <c r="BB36" s="113" t="str">
        <f>IFERROR(VLOOKUP(BA36,#REF!,5,0)&amp;" - "&amp;VLOOKUP(BA36,#REF!,6,0),"")</f>
        <v/>
      </c>
      <c r="BC36" s="113" t="e">
        <f>VLOOKUP(BA36,#REF!,2,0)</f>
        <v>#REF!</v>
      </c>
      <c r="BE36" s="170"/>
    </row>
    <row r="37" spans="1:57" ht="15.95" customHeight="1" thickBot="1">
      <c r="A37" s="180"/>
      <c r="B37" s="227"/>
      <c r="C37" s="228"/>
      <c r="D37" s="228"/>
      <c r="E37" s="228"/>
      <c r="F37" s="228"/>
      <c r="G37" s="228"/>
      <c r="H37" s="228"/>
      <c r="I37" s="228"/>
      <c r="J37" s="228"/>
      <c r="K37" s="228"/>
      <c r="L37" s="228"/>
      <c r="M37" s="228"/>
      <c r="N37" s="228"/>
      <c r="O37" s="228"/>
      <c r="P37" s="228"/>
      <c r="Q37" s="228"/>
      <c r="R37" s="228"/>
      <c r="S37" s="228"/>
      <c r="T37" s="228"/>
      <c r="U37" s="229"/>
      <c r="V37" s="548"/>
      <c r="W37" s="112"/>
      <c r="X37" s="1"/>
      <c r="Y37" s="1"/>
      <c r="Z37" s="1"/>
      <c r="AA37" s="1"/>
      <c r="AB37" s="1"/>
      <c r="AC37" s="1"/>
      <c r="AD37" s="131"/>
      <c r="AE37" s="573" t="s">
        <v>180</v>
      </c>
      <c r="AF37" s="573"/>
      <c r="AG37" s="573"/>
      <c r="AH37" s="573"/>
      <c r="AI37" s="669" t="str">
        <f>IF(AX3=1,N9,"")</f>
        <v/>
      </c>
      <c r="AJ37" s="669"/>
      <c r="AK37" s="669"/>
      <c r="AL37" s="669"/>
      <c r="AM37" s="669"/>
      <c r="AN37" s="1"/>
      <c r="AO37" s="1"/>
      <c r="AP37" s="1"/>
      <c r="AQ37" s="1"/>
      <c r="AR37" s="1"/>
      <c r="AS37" s="1"/>
      <c r="AT37" s="1"/>
      <c r="AU37" s="112"/>
      <c r="AV37" s="112"/>
      <c r="AW37" s="113"/>
      <c r="AX37" s="114"/>
      <c r="AY37" s="114">
        <v>1966</v>
      </c>
      <c r="AZ37" s="114"/>
      <c r="BA37" s="113" t="e">
        <f>VLOOKUP(BB37,#REF!,3,0)</f>
        <v>#REF!</v>
      </c>
      <c r="BB37" s="113">
        <v>1035</v>
      </c>
      <c r="BC37" s="113" t="str">
        <f>IFERROR(VLOOKUP(BB37,#REF!,5,0)&amp;" - "&amp;VLOOKUP(BB37,#REF!,6,0),"")</f>
        <v/>
      </c>
      <c r="BD37" s="113" t="e">
        <f>VLOOKUP(BB37,#REF!,2,0)</f>
        <v>#REF!</v>
      </c>
    </row>
    <row r="38" spans="1:57" ht="15.95" customHeight="1">
      <c r="A38" s="180"/>
      <c r="B38" s="163"/>
      <c r="C38" s="163"/>
      <c r="D38" s="163"/>
      <c r="E38" s="163"/>
      <c r="F38" s="163"/>
      <c r="G38" s="163"/>
      <c r="H38" s="163"/>
      <c r="I38" s="163"/>
      <c r="J38" s="163"/>
      <c r="K38" s="163"/>
      <c r="L38" s="163"/>
      <c r="M38" s="163"/>
      <c r="N38" s="163"/>
      <c r="O38" s="163"/>
      <c r="P38" s="163"/>
      <c r="Q38" s="163"/>
      <c r="R38" s="163"/>
      <c r="S38" s="163"/>
      <c r="T38" s="163"/>
      <c r="U38" s="163"/>
      <c r="V38" s="548"/>
      <c r="W38" s="112"/>
      <c r="X38" s="1"/>
      <c r="Y38" s="1"/>
      <c r="Z38" s="1"/>
      <c r="AA38" s="1"/>
      <c r="AB38" s="1"/>
      <c r="AC38" s="1"/>
      <c r="AD38" s="1"/>
      <c r="AE38" s="1"/>
      <c r="AF38" s="1"/>
      <c r="AG38" s="1"/>
      <c r="AH38" s="1"/>
      <c r="AI38" s="1"/>
      <c r="AJ38" s="1"/>
      <c r="AK38" s="1"/>
      <c r="AL38" s="1"/>
      <c r="AM38" s="1"/>
      <c r="AN38" s="1"/>
      <c r="AO38" s="1"/>
      <c r="AP38" s="1"/>
      <c r="AQ38" s="1"/>
      <c r="AR38" s="1"/>
      <c r="AS38" s="1"/>
      <c r="AT38" s="1"/>
      <c r="AU38" s="130"/>
      <c r="AV38" s="112"/>
      <c r="AW38" s="113"/>
      <c r="AX38" s="114"/>
      <c r="AY38" s="114">
        <v>1965</v>
      </c>
      <c r="AZ38" s="114"/>
      <c r="BA38" s="113" t="e">
        <f>VLOOKUP(BB38,#REF!,3,0)</f>
        <v>#REF!</v>
      </c>
      <c r="BB38" s="113">
        <v>1036</v>
      </c>
      <c r="BC38" s="113" t="str">
        <f>IFERROR(VLOOKUP(BB38,#REF!,5,0)&amp;" - "&amp;VLOOKUP(BB38,#REF!,6,0),"")</f>
        <v/>
      </c>
      <c r="BD38" s="113" t="e">
        <f>VLOOKUP(BB38,#REF!,2,0)</f>
        <v>#REF!</v>
      </c>
    </row>
    <row r="39" spans="1:57" ht="15.95" customHeight="1">
      <c r="A39" s="180"/>
      <c r="B39" s="196" t="s">
        <v>87</v>
      </c>
      <c r="C39" s="197"/>
      <c r="D39" s="197"/>
      <c r="E39" s="197"/>
      <c r="F39" s="197"/>
      <c r="G39" s="197"/>
      <c r="H39" s="197"/>
      <c r="I39" s="197"/>
      <c r="J39" s="197"/>
      <c r="K39" s="197"/>
      <c r="L39" s="197"/>
      <c r="M39" s="197"/>
      <c r="N39" s="197"/>
      <c r="O39" s="198"/>
      <c r="P39" s="198"/>
      <c r="Q39" s="198"/>
      <c r="R39" s="198"/>
      <c r="S39" s="198"/>
      <c r="T39" s="198"/>
      <c r="U39" s="199"/>
      <c r="V39" s="548"/>
      <c r="W39" s="112"/>
      <c r="X39" s="217" t="s">
        <v>92</v>
      </c>
      <c r="Y39" s="1"/>
      <c r="Z39" s="1"/>
      <c r="AA39" s="1"/>
      <c r="AB39" s="1"/>
      <c r="AC39" s="1"/>
      <c r="AD39" s="1"/>
      <c r="AE39" s="1"/>
      <c r="AF39" s="1"/>
      <c r="AG39" s="1"/>
      <c r="AH39" s="1"/>
      <c r="AI39" s="1"/>
      <c r="AJ39" s="1"/>
      <c r="AK39" s="1"/>
      <c r="AL39" s="1"/>
      <c r="AM39" s="1"/>
      <c r="AN39" s="1"/>
      <c r="AO39" s="1"/>
      <c r="AP39" s="1"/>
      <c r="AQ39" s="1"/>
      <c r="AR39" s="1"/>
      <c r="AS39" s="1"/>
      <c r="AT39" s="1"/>
      <c r="AU39" s="131"/>
      <c r="AV39" s="112"/>
      <c r="AW39" s="113"/>
      <c r="AX39" s="114"/>
      <c r="AY39" s="114">
        <v>1964</v>
      </c>
      <c r="AZ39" s="114"/>
      <c r="BA39" s="113" t="e">
        <f>VLOOKUP(BB39,#REF!,3,0)</f>
        <v>#REF!</v>
      </c>
      <c r="BB39" s="113">
        <v>1037</v>
      </c>
      <c r="BC39" s="113" t="str">
        <f>IFERROR(VLOOKUP(BB39,#REF!,5,0)&amp;" - "&amp;VLOOKUP(BB39,#REF!,6,0),"")</f>
        <v/>
      </c>
      <c r="BD39" s="113" t="e">
        <f>VLOOKUP(BB39,#REF!,2,0)</f>
        <v>#REF!</v>
      </c>
    </row>
    <row r="40" spans="1:57" ht="15.95" customHeight="1">
      <c r="A40" s="180"/>
      <c r="B40" s="200" t="s">
        <v>88</v>
      </c>
      <c r="C40" s="201"/>
      <c r="D40" s="201"/>
      <c r="E40" s="201"/>
      <c r="F40" s="201"/>
      <c r="G40" s="201"/>
      <c r="H40" s="201"/>
      <c r="I40" s="201"/>
      <c r="J40" s="201"/>
      <c r="K40" s="201"/>
      <c r="L40" s="201"/>
      <c r="M40" s="201"/>
      <c r="N40" s="201"/>
      <c r="O40" s="202"/>
      <c r="P40" s="202"/>
      <c r="Q40" s="202"/>
      <c r="R40" s="202"/>
      <c r="S40" s="202"/>
      <c r="T40" s="202"/>
      <c r="U40" s="203"/>
      <c r="V40" s="548"/>
      <c r="W40" s="112"/>
      <c r="X40" s="136"/>
      <c r="Y40" s="164"/>
      <c r="Z40" s="164"/>
      <c r="AA40" s="164"/>
      <c r="AB40" s="164"/>
      <c r="AC40" s="164"/>
      <c r="AD40" s="164"/>
      <c r="AE40" s="166" t="s">
        <v>95</v>
      </c>
      <c r="AF40" s="341" t="str">
        <f>IF(K26="","",PROPER(K26))</f>
        <v/>
      </c>
      <c r="AG40" s="371"/>
      <c r="AH40" s="155"/>
      <c r="AI40" s="155"/>
      <c r="AJ40" s="155"/>
      <c r="AK40" s="155"/>
      <c r="AL40" s="155"/>
      <c r="AM40" s="155"/>
      <c r="AN40" s="155"/>
      <c r="AO40" s="155"/>
      <c r="AP40" s="155"/>
      <c r="AQ40" s="155"/>
      <c r="AR40" s="155"/>
      <c r="AS40" s="155"/>
      <c r="AT40" s="341"/>
      <c r="AU40" s="112"/>
      <c r="AV40" s="112"/>
      <c r="AW40" s="113"/>
      <c r="AX40" s="114"/>
      <c r="AY40" s="114">
        <v>1963</v>
      </c>
      <c r="AZ40" s="114"/>
      <c r="BA40" s="113" t="e">
        <f>VLOOKUP(BB40,#REF!,3,0)</f>
        <v>#REF!</v>
      </c>
      <c r="BB40" s="113">
        <v>1038</v>
      </c>
      <c r="BC40" s="113" t="str">
        <f>IFERROR(VLOOKUP(BB40,#REF!,5,0)&amp;" - "&amp;VLOOKUP(BB40,#REF!,6,0),"")</f>
        <v/>
      </c>
      <c r="BD40" s="113" t="e">
        <f>VLOOKUP(BB40,#REF!,2,0)</f>
        <v>#REF!</v>
      </c>
    </row>
    <row r="41" spans="1:57" ht="15.95" customHeight="1">
      <c r="A41" s="180"/>
      <c r="B41" s="204" t="s">
        <v>96</v>
      </c>
      <c r="C41" s="201"/>
      <c r="D41" s="201"/>
      <c r="E41" s="201"/>
      <c r="F41" s="201"/>
      <c r="G41" s="201"/>
      <c r="H41" s="201"/>
      <c r="I41" s="201"/>
      <c r="J41" s="201"/>
      <c r="K41" s="201"/>
      <c r="L41" s="201"/>
      <c r="M41" s="201"/>
      <c r="N41" s="201"/>
      <c r="O41" s="202"/>
      <c r="P41" s="202"/>
      <c r="Q41" s="202"/>
      <c r="R41" s="202"/>
      <c r="S41" s="202"/>
      <c r="T41" s="202"/>
      <c r="U41" s="203"/>
      <c r="V41" s="548"/>
      <c r="W41" s="112"/>
      <c r="X41" s="1"/>
      <c r="Y41" s="1"/>
      <c r="Z41" s="1"/>
      <c r="AA41" s="1"/>
      <c r="AB41" s="1"/>
      <c r="AC41" s="1"/>
      <c r="AD41" s="1"/>
      <c r="AE41" s="166" t="s">
        <v>80</v>
      </c>
      <c r="AF41" s="666" t="str">
        <f>IF(K28="","",K28)</f>
        <v/>
      </c>
      <c r="AG41" s="666"/>
      <c r="AH41" s="666"/>
      <c r="AI41" s="666"/>
      <c r="AJ41" s="666"/>
      <c r="AK41" s="666"/>
      <c r="AL41" s="666"/>
      <c r="AM41" s="666"/>
      <c r="AN41" s="666"/>
      <c r="AO41" s="666"/>
      <c r="AP41" s="666"/>
      <c r="AQ41" s="666"/>
      <c r="AR41" s="666"/>
      <c r="AS41" s="666"/>
      <c r="AT41" s="666"/>
      <c r="AU41" s="165"/>
      <c r="AV41" s="112"/>
      <c r="AW41" s="113"/>
      <c r="AX41" s="114"/>
      <c r="AY41" s="114">
        <v>1962</v>
      </c>
      <c r="AZ41" s="114"/>
      <c r="BA41" s="113" t="e">
        <f>VLOOKUP(BB41,#REF!,3,0)</f>
        <v>#REF!</v>
      </c>
      <c r="BB41" s="113">
        <v>1039</v>
      </c>
      <c r="BC41" s="113" t="str">
        <f>IFERROR(VLOOKUP(BB41,#REF!,5,0)&amp;" - "&amp;VLOOKUP(BB41,#REF!,6,0),"")</f>
        <v/>
      </c>
      <c r="BD41" s="113" t="e">
        <f>VLOOKUP(BB41,#REF!,2,0)</f>
        <v>#REF!</v>
      </c>
    </row>
    <row r="42" spans="1:57" ht="15.95" customHeight="1">
      <c r="A42" s="180"/>
      <c r="B42" s="230" t="s">
        <v>272</v>
      </c>
      <c r="C42" s="205"/>
      <c r="D42" s="205"/>
      <c r="E42" s="205"/>
      <c r="F42" s="205"/>
      <c r="G42" s="205"/>
      <c r="H42" s="205"/>
      <c r="I42" s="205"/>
      <c r="J42" s="205"/>
      <c r="K42" s="205"/>
      <c r="L42" s="205"/>
      <c r="M42" s="205"/>
      <c r="N42" s="205"/>
      <c r="O42" s="206"/>
      <c r="P42" s="206"/>
      <c r="Q42" s="206"/>
      <c r="R42" s="206"/>
      <c r="S42" s="206"/>
      <c r="T42" s="206"/>
      <c r="U42" s="207"/>
      <c r="V42" s="548"/>
      <c r="W42" s="112"/>
      <c r="X42" s="112"/>
      <c r="Y42" s="112"/>
      <c r="Z42" s="112"/>
      <c r="AA42" s="112"/>
      <c r="AB42" s="112"/>
      <c r="AC42" s="112"/>
      <c r="AD42" s="155"/>
      <c r="AE42" s="166" t="s">
        <v>82</v>
      </c>
      <c r="AF42" s="670" t="str">
        <f>IF(K30="","",K30)</f>
        <v/>
      </c>
      <c r="AG42" s="670"/>
      <c r="AH42" s="670"/>
      <c r="AI42" s="670"/>
      <c r="AJ42" s="670"/>
      <c r="AK42" s="670"/>
      <c r="AL42" s="670"/>
      <c r="AM42" s="670"/>
      <c r="AN42" s="670"/>
      <c r="AO42" s="670"/>
      <c r="AP42" s="670"/>
      <c r="AQ42" s="670"/>
      <c r="AR42" s="670"/>
      <c r="AS42" s="670"/>
      <c r="AT42" s="670"/>
      <c r="AU42" s="112"/>
      <c r="AV42" s="112"/>
      <c r="AW42" s="113"/>
      <c r="AX42" s="114"/>
      <c r="AY42" s="114">
        <v>1961</v>
      </c>
      <c r="AZ42" s="114"/>
      <c r="BA42" s="113" t="e">
        <f>VLOOKUP(BB42,#REF!,3,0)</f>
        <v>#REF!</v>
      </c>
      <c r="BB42" s="113">
        <v>1040</v>
      </c>
      <c r="BC42" s="113" t="str">
        <f>IFERROR(VLOOKUP(BB42,#REF!,5,0)&amp;" - "&amp;VLOOKUP(BB42,#REF!,6,0),"")</f>
        <v/>
      </c>
      <c r="BD42" s="113" t="e">
        <f>VLOOKUP(BB42,#REF!,2,0)</f>
        <v>#REF!</v>
      </c>
    </row>
    <row r="43" spans="1:57" ht="15.95" customHeight="1">
      <c r="A43" s="180"/>
      <c r="B43" s="162"/>
      <c r="C43" s="163"/>
      <c r="D43" s="163"/>
      <c r="E43" s="163"/>
      <c r="F43" s="163"/>
      <c r="G43" s="163"/>
      <c r="H43" s="163"/>
      <c r="I43" s="163"/>
      <c r="J43" s="163"/>
      <c r="K43" s="163"/>
      <c r="L43" s="163"/>
      <c r="M43" s="163"/>
      <c r="N43" s="163"/>
      <c r="O43" s="163"/>
      <c r="P43" s="163"/>
      <c r="Q43" s="163"/>
      <c r="R43" s="163"/>
      <c r="S43" s="163"/>
      <c r="T43" s="163"/>
      <c r="U43" s="163"/>
      <c r="V43" s="548"/>
      <c r="W43" s="112"/>
      <c r="X43" s="1"/>
      <c r="Y43" s="1"/>
      <c r="Z43" s="1"/>
      <c r="AA43" s="1"/>
      <c r="AB43" s="1"/>
      <c r="AC43" s="1"/>
      <c r="AD43" s="1"/>
      <c r="AE43" s="1"/>
      <c r="AF43" s="1"/>
      <c r="AG43" s="1"/>
      <c r="AH43" s="1"/>
      <c r="AI43" s="1"/>
      <c r="AJ43" s="1"/>
      <c r="AK43" s="1"/>
      <c r="AL43" s="1"/>
      <c r="AM43" s="1"/>
      <c r="AN43" s="1"/>
      <c r="AO43" s="1"/>
      <c r="AP43" s="1"/>
      <c r="AQ43" s="1"/>
      <c r="AR43" s="1"/>
      <c r="AS43" s="1"/>
      <c r="AT43" s="1"/>
      <c r="AU43" s="167"/>
      <c r="AV43" s="112"/>
      <c r="AW43" s="113"/>
      <c r="AX43" s="114"/>
      <c r="AY43" s="114">
        <v>1960</v>
      </c>
      <c r="AZ43" s="114"/>
      <c r="BA43" s="113" t="e">
        <f>VLOOKUP(BB43,#REF!,3,0)</f>
        <v>#REF!</v>
      </c>
      <c r="BB43" s="113">
        <v>1041</v>
      </c>
      <c r="BC43" s="113" t="str">
        <f>IFERROR(VLOOKUP(BB43,#REF!,5,0)&amp;" - "&amp;VLOOKUP(BB43,#REF!,6,0),"")</f>
        <v/>
      </c>
      <c r="BD43" s="113" t="e">
        <f>VLOOKUP(BB43,#REF!,2,0)</f>
        <v>#REF!</v>
      </c>
    </row>
    <row r="44" spans="1:57" ht="15.95" customHeight="1">
      <c r="A44" s="180"/>
      <c r="B44" s="113"/>
      <c r="C44" s="163"/>
      <c r="D44" s="163"/>
      <c r="E44" s="163"/>
      <c r="F44" s="163"/>
      <c r="G44" s="163"/>
      <c r="H44" s="163"/>
      <c r="I44" s="163"/>
      <c r="J44" s="163"/>
      <c r="K44" s="163"/>
      <c r="L44" s="163"/>
      <c r="M44" s="163"/>
      <c r="N44" s="163"/>
      <c r="O44" s="163"/>
      <c r="P44" s="163"/>
      <c r="Q44" s="163"/>
      <c r="R44" s="163"/>
      <c r="S44" s="163"/>
      <c r="T44" s="163"/>
      <c r="U44" s="163"/>
      <c r="V44" s="548"/>
      <c r="W44" s="112"/>
      <c r="X44" s="217" t="s">
        <v>93</v>
      </c>
      <c r="Y44" s="1"/>
      <c r="Z44" s="1"/>
      <c r="AA44" s="1"/>
      <c r="AB44" s="1"/>
      <c r="AC44" s="1"/>
      <c r="AD44" s="1"/>
      <c r="AE44" s="1"/>
      <c r="AF44" s="1"/>
      <c r="AG44" s="1"/>
      <c r="AH44" s="1"/>
      <c r="AI44" s="1"/>
      <c r="AJ44" s="1"/>
      <c r="AK44" s="1"/>
      <c r="AL44" s="1"/>
      <c r="AM44" s="1"/>
      <c r="AN44" s="1"/>
      <c r="AO44" s="1"/>
      <c r="AP44" s="1"/>
      <c r="AQ44" s="1"/>
      <c r="AR44" s="1"/>
      <c r="AS44" s="1"/>
      <c r="AT44" s="1"/>
      <c r="AU44" s="167"/>
      <c r="AV44" s="112"/>
      <c r="AW44" s="113"/>
      <c r="AX44" s="114"/>
      <c r="AY44" s="114">
        <v>1959</v>
      </c>
      <c r="AZ44" s="114"/>
      <c r="BA44" s="113" t="e">
        <f>VLOOKUP(BB44,#REF!,3,0)</f>
        <v>#REF!</v>
      </c>
      <c r="BB44" s="113">
        <v>1042</v>
      </c>
      <c r="BC44" s="113" t="str">
        <f>IFERROR(VLOOKUP(BB44,#REF!,5,0)&amp;" - "&amp;VLOOKUP(BB44,#REF!,6,0),"")</f>
        <v/>
      </c>
      <c r="BD44" s="113" t="e">
        <f>VLOOKUP(BB44,#REF!,2,0)</f>
        <v>#REF!</v>
      </c>
    </row>
    <row r="45" spans="1:57" ht="15.95" customHeight="1">
      <c r="A45" s="180"/>
      <c r="B45" s="113"/>
      <c r="C45" s="163"/>
      <c r="D45" s="163"/>
      <c r="E45" s="163"/>
      <c r="F45" s="163"/>
      <c r="G45" s="163"/>
      <c r="H45" s="163"/>
      <c r="I45" s="163"/>
      <c r="J45" s="163"/>
      <c r="K45" s="163"/>
      <c r="L45" s="163"/>
      <c r="M45" s="163"/>
      <c r="N45" s="163"/>
      <c r="O45" s="163"/>
      <c r="P45" s="163"/>
      <c r="Q45" s="163"/>
      <c r="R45" s="163"/>
      <c r="S45" s="163"/>
      <c r="T45" s="163"/>
      <c r="U45" s="163"/>
      <c r="V45" s="548"/>
      <c r="W45" s="112"/>
      <c r="X45" s="1"/>
      <c r="Y45" s="164"/>
      <c r="Z45" s="164"/>
      <c r="AA45" s="164"/>
      <c r="AB45" s="164"/>
      <c r="AC45" s="164"/>
      <c r="AD45" s="164"/>
      <c r="AE45" s="166" t="s">
        <v>95</v>
      </c>
      <c r="AF45" s="670" t="str">
        <f>IF(K34="","",PROPER(K34))</f>
        <v/>
      </c>
      <c r="AG45" s="670"/>
      <c r="AH45" s="670"/>
      <c r="AI45" s="670"/>
      <c r="AJ45" s="670"/>
      <c r="AK45" s="670"/>
      <c r="AL45" s="670"/>
      <c r="AM45" s="670"/>
      <c r="AN45" s="670"/>
      <c r="AO45" s="670"/>
      <c r="AP45" s="670"/>
      <c r="AQ45" s="670"/>
      <c r="AR45" s="670"/>
      <c r="AS45" s="670"/>
      <c r="AT45" s="670"/>
      <c r="AU45" s="112"/>
      <c r="AV45" s="112"/>
      <c r="AW45" s="113"/>
      <c r="AX45" s="114"/>
      <c r="AY45" s="114">
        <v>1958</v>
      </c>
      <c r="AZ45" s="114"/>
      <c r="BA45" s="113" t="e">
        <f>VLOOKUP(BB45,#REF!,3,0)</f>
        <v>#REF!</v>
      </c>
      <c r="BB45" s="113">
        <v>1043</v>
      </c>
      <c r="BC45" s="113" t="str">
        <f>IFERROR(VLOOKUP(BB45,#REF!,5,0)&amp;" - "&amp;VLOOKUP(BB45,#REF!,6,0),"")</f>
        <v/>
      </c>
      <c r="BD45" s="113" t="e">
        <f>VLOOKUP(BB45,#REF!,2,0)</f>
        <v>#REF!</v>
      </c>
    </row>
    <row r="46" spans="1:57" ht="15.95" customHeight="1">
      <c r="A46" s="180"/>
      <c r="B46" s="113"/>
      <c r="C46" s="163"/>
      <c r="D46" s="163"/>
      <c r="E46" s="163"/>
      <c r="F46" s="163"/>
      <c r="G46" s="163"/>
      <c r="H46" s="163"/>
      <c r="I46" s="163"/>
      <c r="J46" s="163"/>
      <c r="K46" s="163"/>
      <c r="L46" s="163"/>
      <c r="M46" s="163"/>
      <c r="N46" s="163"/>
      <c r="O46" s="163"/>
      <c r="P46" s="163"/>
      <c r="Q46" s="163"/>
      <c r="R46" s="163"/>
      <c r="S46" s="163"/>
      <c r="T46" s="163"/>
      <c r="U46" s="163"/>
      <c r="V46" s="548"/>
      <c r="W46" s="112"/>
      <c r="X46" s="1"/>
      <c r="Y46" s="1"/>
      <c r="Z46" s="1"/>
      <c r="AA46" s="1"/>
      <c r="AB46" s="1"/>
      <c r="AC46" s="1"/>
      <c r="AD46" s="155"/>
      <c r="AE46" s="166" t="s">
        <v>82</v>
      </c>
      <c r="AF46" s="670" t="str">
        <f>IF(K36="","",K36)</f>
        <v/>
      </c>
      <c r="AG46" s="670"/>
      <c r="AH46" s="670"/>
      <c r="AI46" s="670"/>
      <c r="AJ46" s="670"/>
      <c r="AK46" s="670"/>
      <c r="AL46" s="670"/>
      <c r="AM46" s="670"/>
      <c r="AN46" s="670"/>
      <c r="AO46" s="670"/>
      <c r="AP46" s="670"/>
      <c r="AQ46" s="670"/>
      <c r="AR46" s="670"/>
      <c r="AS46" s="670"/>
      <c r="AT46" s="670"/>
      <c r="AU46" s="144"/>
      <c r="AV46" s="112"/>
      <c r="AW46" s="113"/>
      <c r="AX46" s="114"/>
      <c r="AY46" s="114">
        <v>1957</v>
      </c>
      <c r="AZ46" s="114"/>
      <c r="BA46" s="113" t="e">
        <f>VLOOKUP(BB46,#REF!,3,0)</f>
        <v>#REF!</v>
      </c>
      <c r="BB46" s="113">
        <v>1044</v>
      </c>
      <c r="BC46" s="113" t="str">
        <f>IFERROR(VLOOKUP(BB46,#REF!,5,0)&amp;" - "&amp;VLOOKUP(BB46,#REF!,6,0),"")</f>
        <v/>
      </c>
      <c r="BD46" s="113" t="e">
        <f>VLOOKUP(BB46,#REF!,2,0)</f>
        <v>#REF!</v>
      </c>
    </row>
    <row r="47" spans="1:57" ht="15.95" customHeight="1">
      <c r="A47" s="180"/>
      <c r="B47" s="113"/>
      <c r="C47" s="163"/>
      <c r="D47" s="163"/>
      <c r="E47" s="163"/>
      <c r="F47" s="163"/>
      <c r="G47" s="163"/>
      <c r="H47" s="163"/>
      <c r="I47" s="163"/>
      <c r="J47" s="163"/>
      <c r="K47" s="163"/>
      <c r="L47" s="163"/>
      <c r="M47" s="163"/>
      <c r="N47" s="163"/>
      <c r="O47" s="163"/>
      <c r="P47" s="163"/>
      <c r="Q47" s="163"/>
      <c r="R47" s="163"/>
      <c r="S47" s="163"/>
      <c r="T47" s="163"/>
      <c r="U47" s="163"/>
      <c r="V47" s="548"/>
      <c r="W47" s="112"/>
      <c r="X47" s="1"/>
      <c r="Y47" s="1"/>
      <c r="Z47" s="1"/>
      <c r="AA47" s="1"/>
      <c r="AB47" s="1"/>
      <c r="AC47" s="1"/>
      <c r="AD47" s="1"/>
      <c r="AE47" s="1"/>
      <c r="AF47" s="1"/>
      <c r="AG47" s="1"/>
      <c r="AH47" s="1"/>
      <c r="AI47" s="1"/>
      <c r="AJ47" s="1"/>
      <c r="AK47" s="1"/>
      <c r="AL47" s="1"/>
      <c r="AM47" s="1"/>
      <c r="AN47" s="1"/>
      <c r="AO47" s="1"/>
      <c r="AP47" s="1"/>
      <c r="AQ47" s="1"/>
      <c r="AR47" s="1"/>
      <c r="AS47" s="1"/>
      <c r="AT47" s="1"/>
      <c r="AU47" s="112"/>
      <c r="AV47" s="112"/>
      <c r="AW47" s="113"/>
      <c r="AX47" s="114"/>
      <c r="AY47" s="114">
        <v>1956</v>
      </c>
      <c r="AZ47" s="114"/>
      <c r="BA47" s="113" t="e">
        <f>VLOOKUP(BB47,#REF!,3,0)</f>
        <v>#REF!</v>
      </c>
      <c r="BB47" s="113">
        <v>1045</v>
      </c>
      <c r="BC47" s="113" t="str">
        <f>IFERROR(VLOOKUP(BB47,#REF!,5,0)&amp;" - "&amp;VLOOKUP(BB47,#REF!,6,0),"")</f>
        <v/>
      </c>
      <c r="BD47" s="113" t="e">
        <f>VLOOKUP(BB47,#REF!,2,0)</f>
        <v>#REF!</v>
      </c>
    </row>
    <row r="48" spans="1:57" ht="17.100000000000001" customHeight="1">
      <c r="A48" s="180"/>
      <c r="B48" s="168"/>
      <c r="C48" s="163"/>
      <c r="D48" s="163"/>
      <c r="E48" s="163"/>
      <c r="F48" s="163"/>
      <c r="G48" s="163"/>
      <c r="H48" s="163"/>
      <c r="I48" s="163"/>
      <c r="J48" s="163"/>
      <c r="K48" s="163"/>
      <c r="L48" s="163"/>
      <c r="M48" s="163"/>
      <c r="N48" s="163"/>
      <c r="O48" s="163"/>
      <c r="P48" s="163"/>
      <c r="Q48" s="163"/>
      <c r="R48" s="163"/>
      <c r="S48" s="163"/>
      <c r="T48" s="163"/>
      <c r="U48" s="163"/>
      <c r="V48" s="548"/>
      <c r="W48" s="112"/>
      <c r="X48" s="668" t="s">
        <v>77</v>
      </c>
      <c r="Y48" s="668"/>
      <c r="Z48" s="668"/>
      <c r="AA48" s="668"/>
      <c r="AB48" s="668"/>
      <c r="AC48" s="668"/>
      <c r="AD48" s="668"/>
      <c r="AE48" s="668"/>
      <c r="AF48" s="668"/>
      <c r="AG48" s="668"/>
      <c r="AH48" s="668"/>
      <c r="AI48" s="668"/>
      <c r="AJ48" s="668"/>
      <c r="AK48" s="668"/>
      <c r="AL48" s="668"/>
      <c r="AM48" s="668"/>
      <c r="AN48" s="668"/>
      <c r="AO48" s="668"/>
      <c r="AP48" s="668"/>
      <c r="AQ48" s="668"/>
      <c r="AR48" s="668"/>
      <c r="AS48" s="668"/>
      <c r="AT48" s="668"/>
      <c r="AU48" s="112"/>
      <c r="AV48" s="112"/>
      <c r="AW48" s="114"/>
      <c r="AX48" s="114"/>
      <c r="AY48" s="114">
        <v>1955</v>
      </c>
      <c r="AZ48" s="114"/>
      <c r="BA48" s="113" t="e">
        <f>VLOOKUP(BB48,#REF!,3,0)</f>
        <v>#REF!</v>
      </c>
      <c r="BB48" s="113">
        <v>1046</v>
      </c>
      <c r="BC48" s="113" t="str">
        <f>IFERROR(VLOOKUP(BB48,#REF!,5,0)&amp;" - "&amp;VLOOKUP(BB48,#REF!,6,0),"")</f>
        <v/>
      </c>
      <c r="BD48" s="113" t="e">
        <f>VLOOKUP(BB48,#REF!,2,0)</f>
        <v>#REF!</v>
      </c>
    </row>
    <row r="49" spans="1:57" ht="17.100000000000001" customHeight="1">
      <c r="A49" s="180"/>
      <c r="B49" s="168"/>
      <c r="C49" s="163"/>
      <c r="D49" s="163"/>
      <c r="E49" s="163"/>
      <c r="F49" s="163"/>
      <c r="G49" s="163"/>
      <c r="H49" s="163"/>
      <c r="I49" s="163"/>
      <c r="J49" s="163"/>
      <c r="K49" s="163"/>
      <c r="L49" s="163"/>
      <c r="M49" s="163"/>
      <c r="N49" s="163"/>
      <c r="O49" s="163"/>
      <c r="P49" s="163"/>
      <c r="Q49" s="163"/>
      <c r="R49" s="163"/>
      <c r="S49" s="163"/>
      <c r="T49" s="163"/>
      <c r="U49" s="163"/>
      <c r="V49" s="548"/>
      <c r="W49" s="112"/>
      <c r="X49" s="1"/>
      <c r="Y49" s="1"/>
      <c r="Z49" s="1"/>
      <c r="AA49" s="1"/>
      <c r="AB49" s="1"/>
      <c r="AC49" s="1"/>
      <c r="AD49" s="1"/>
      <c r="AE49" s="1"/>
      <c r="AF49" s="1"/>
      <c r="AG49" s="1"/>
      <c r="AH49" s="1"/>
      <c r="AI49" s="1"/>
      <c r="AJ49" s="1"/>
      <c r="AK49" s="1"/>
      <c r="AL49" s="1"/>
      <c r="AM49" s="1"/>
      <c r="AN49" s="1"/>
      <c r="AO49" s="1"/>
      <c r="AP49" s="1"/>
      <c r="AQ49" s="1"/>
      <c r="AR49" s="1"/>
      <c r="AS49" s="1"/>
      <c r="AT49" s="1"/>
      <c r="AU49" s="112"/>
      <c r="AV49" s="112"/>
      <c r="AW49" s="114"/>
      <c r="AX49" s="114"/>
      <c r="AY49" s="114">
        <v>1954</v>
      </c>
      <c r="AZ49" s="114"/>
      <c r="BA49" s="113" t="e">
        <f>VLOOKUP(BB49,#REF!,3,0)</f>
        <v>#REF!</v>
      </c>
      <c r="BB49" s="113">
        <v>1047</v>
      </c>
      <c r="BC49" s="113" t="str">
        <f>IFERROR(VLOOKUP(BB49,#REF!,5,0)&amp;" - "&amp;VLOOKUP(BB49,#REF!,6,0),"")</f>
        <v/>
      </c>
      <c r="BD49" s="113" t="e">
        <f>VLOOKUP(BB49,#REF!,2,0)</f>
        <v>#REF!</v>
      </c>
      <c r="BE49" s="170"/>
    </row>
    <row r="50" spans="1:57" ht="17.100000000000001" customHeight="1">
      <c r="A50" s="180"/>
      <c r="B50" s="168"/>
      <c r="C50" s="163"/>
      <c r="D50" s="163"/>
      <c r="E50" s="163"/>
      <c r="F50" s="163"/>
      <c r="G50" s="163"/>
      <c r="H50" s="163"/>
      <c r="I50" s="163"/>
      <c r="J50" s="163"/>
      <c r="K50" s="163"/>
      <c r="L50" s="163"/>
      <c r="M50" s="163"/>
      <c r="N50" s="163"/>
      <c r="O50" s="163"/>
      <c r="P50" s="163"/>
      <c r="Q50" s="163"/>
      <c r="R50" s="163"/>
      <c r="S50" s="163"/>
      <c r="T50" s="163"/>
      <c r="U50" s="163"/>
      <c r="V50" s="548"/>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14"/>
      <c r="AX50" s="114"/>
      <c r="AY50" s="114">
        <v>1953</v>
      </c>
      <c r="AZ50" s="114"/>
      <c r="BA50" s="113" t="e">
        <f>VLOOKUP(BB50,#REF!,3,0)</f>
        <v>#REF!</v>
      </c>
      <c r="BB50" s="113">
        <v>1048</v>
      </c>
      <c r="BC50" s="113" t="str">
        <f>IFERROR(VLOOKUP(BB50,#REF!,5,0)&amp;" - "&amp;VLOOKUP(BB50,#REF!,6,0),"")</f>
        <v/>
      </c>
      <c r="BD50" s="113" t="e">
        <f>VLOOKUP(BB50,#REF!,2,0)</f>
        <v>#REF!</v>
      </c>
      <c r="BE50" s="170"/>
    </row>
    <row r="51" spans="1:57" ht="18.75" customHeight="1">
      <c r="A51" s="163"/>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9"/>
      <c r="AX51" s="114"/>
      <c r="AY51" s="114">
        <v>1951</v>
      </c>
      <c r="BA51" s="113" t="e">
        <f>VLOOKUP(BB51,#REF!,3,0)</f>
        <v>#REF!</v>
      </c>
      <c r="BB51" s="113">
        <v>1049</v>
      </c>
      <c r="BC51" s="113" t="str">
        <f>IFERROR(VLOOKUP(BB51,#REF!,5,0)&amp;" - "&amp;VLOOKUP(BB51,#REF!,6,0),"")</f>
        <v/>
      </c>
      <c r="BD51" s="113" t="e">
        <f>VLOOKUP(BB51,#REF!,2,0)</f>
        <v>#REF!</v>
      </c>
      <c r="BE51" s="170"/>
    </row>
    <row r="52" spans="1:57" ht="18.75" customHeight="1">
      <c r="A52" s="163"/>
      <c r="B52" s="163"/>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9"/>
      <c r="AX52" s="114"/>
      <c r="AY52" s="114">
        <v>1950</v>
      </c>
      <c r="BA52" s="113" t="e">
        <f>VLOOKUP(BB52,#REF!,3,0)</f>
        <v>#REF!</v>
      </c>
      <c r="BB52" s="113">
        <v>1050</v>
      </c>
      <c r="BC52" s="113" t="str">
        <f>IFERROR(VLOOKUP(BB52,#REF!,5,0)&amp;" - "&amp;VLOOKUP(BB52,#REF!,6,0),"")</f>
        <v/>
      </c>
      <c r="BD52" s="113" t="e">
        <f>VLOOKUP(BB52,#REF!,2,0)</f>
        <v>#REF!</v>
      </c>
      <c r="BE52" s="170"/>
    </row>
    <row r="53" spans="1:57" ht="18.75" customHeight="1">
      <c r="A53" s="163"/>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9"/>
      <c r="AX53" s="114"/>
      <c r="AY53" s="114">
        <v>1949</v>
      </c>
      <c r="BA53" s="113" t="e">
        <f>VLOOKUP(BB53,#REF!,3,0)</f>
        <v>#REF!</v>
      </c>
      <c r="BB53" s="113">
        <v>1051</v>
      </c>
      <c r="BC53" s="113" t="str">
        <f>IFERROR(VLOOKUP(BB53,#REF!,5,0)&amp;" - "&amp;VLOOKUP(BB53,#REF!,6,0),"")</f>
        <v/>
      </c>
      <c r="BD53" s="113" t="e">
        <f>VLOOKUP(BB53,#REF!,2,0)</f>
        <v>#REF!</v>
      </c>
      <c r="BE53" s="170"/>
    </row>
    <row r="54" spans="1:57" ht="18.75" customHeight="1">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9"/>
      <c r="AX54" s="114"/>
      <c r="AY54" s="114">
        <v>1948</v>
      </c>
      <c r="BA54" s="113" t="e">
        <f>VLOOKUP(BB54,#REF!,3,0)</f>
        <v>#REF!</v>
      </c>
      <c r="BB54" s="113">
        <v>1052</v>
      </c>
      <c r="BC54" s="113" t="str">
        <f>IFERROR(VLOOKUP(BB54,#REF!,5,0)&amp;" - "&amp;VLOOKUP(BB54,#REF!,6,0),"")</f>
        <v/>
      </c>
      <c r="BD54" s="113" t="e">
        <f>VLOOKUP(BB54,#REF!,2,0)</f>
        <v>#REF!</v>
      </c>
      <c r="BE54" s="170"/>
    </row>
    <row r="55" spans="1:57" ht="18.75" customHeight="1">
      <c r="A55" s="163"/>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9"/>
      <c r="AY55" s="114">
        <v>1947</v>
      </c>
      <c r="BA55" s="113" t="e">
        <f>VLOOKUP(BB55,#REF!,3,0)</f>
        <v>#REF!</v>
      </c>
      <c r="BB55" s="113">
        <v>1053</v>
      </c>
      <c r="BC55" s="113" t="str">
        <f>IFERROR(VLOOKUP(BB55,#REF!,5,0)&amp;" - "&amp;VLOOKUP(BB55,#REF!,6,0),"")</f>
        <v/>
      </c>
      <c r="BD55" s="113" t="e">
        <f>VLOOKUP(BB55,#REF!,2,0)</f>
        <v>#REF!</v>
      </c>
      <c r="BE55" s="170"/>
    </row>
    <row r="56" spans="1:57" ht="18.75" customHeight="1">
      <c r="A56" s="163"/>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3"/>
      <c r="AR56" s="163"/>
      <c r="AS56" s="163"/>
      <c r="AT56" s="163"/>
      <c r="AU56" s="163"/>
      <c r="AV56" s="163"/>
      <c r="AW56" s="169"/>
      <c r="AY56" s="114">
        <v>1946</v>
      </c>
      <c r="BA56" s="113" t="e">
        <f>VLOOKUP(BB56,#REF!,3,0)</f>
        <v>#REF!</v>
      </c>
      <c r="BB56" s="113">
        <v>1054</v>
      </c>
      <c r="BC56" s="113" t="str">
        <f>IFERROR(VLOOKUP(BB56,#REF!,5,0)&amp;" - "&amp;VLOOKUP(BB56,#REF!,6,0),"")</f>
        <v/>
      </c>
      <c r="BD56" s="113" t="e">
        <f>VLOOKUP(BB56,#REF!,2,0)</f>
        <v>#REF!</v>
      </c>
      <c r="BE56" s="170"/>
    </row>
    <row r="57" spans="1:57" ht="18.75" customHeight="1">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9"/>
      <c r="AY57" s="114">
        <v>1945</v>
      </c>
      <c r="BA57" s="113" t="e">
        <f>VLOOKUP(BB57,#REF!,3,0)</f>
        <v>#REF!</v>
      </c>
      <c r="BB57" s="113">
        <v>1055</v>
      </c>
      <c r="BC57" s="113" t="str">
        <f>IFERROR(VLOOKUP(BB57,#REF!,5,0)&amp;" - "&amp;VLOOKUP(BB57,#REF!,6,0),"")</f>
        <v/>
      </c>
      <c r="BD57" s="113" t="e">
        <f>VLOOKUP(BB57,#REF!,2,0)</f>
        <v>#REF!</v>
      </c>
      <c r="BE57" s="170"/>
    </row>
    <row r="58" spans="1:57" ht="18.75" customHeight="1">
      <c r="A58" s="163"/>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9"/>
      <c r="AY58" s="114">
        <v>1944</v>
      </c>
      <c r="BA58" s="113" t="e">
        <f>VLOOKUP(BB58,#REF!,3,0)</f>
        <v>#REF!</v>
      </c>
      <c r="BB58" s="113">
        <v>1056</v>
      </c>
      <c r="BC58" s="113" t="str">
        <f>IFERROR(VLOOKUP(BB58,#REF!,5,0)&amp;" - "&amp;VLOOKUP(BB58,#REF!,6,0),"")</f>
        <v/>
      </c>
      <c r="BD58" s="113" t="e">
        <f>VLOOKUP(BB58,#REF!,2,0)</f>
        <v>#REF!</v>
      </c>
      <c r="BE58" s="170"/>
    </row>
    <row r="59" spans="1:57" ht="18.75" customHeight="1">
      <c r="A59" s="163"/>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9"/>
      <c r="AY59" s="114">
        <v>1943</v>
      </c>
      <c r="BA59" s="113" t="e">
        <f>VLOOKUP(BB59,#REF!,3,0)</f>
        <v>#REF!</v>
      </c>
      <c r="BB59" s="113">
        <v>1057</v>
      </c>
      <c r="BC59" s="113" t="str">
        <f>IFERROR(VLOOKUP(BB59,#REF!,5,0)&amp;" - "&amp;VLOOKUP(BB59,#REF!,6,0),"")</f>
        <v/>
      </c>
      <c r="BD59" s="113" t="e">
        <f>VLOOKUP(BB59,#REF!,2,0)</f>
        <v>#REF!</v>
      </c>
      <c r="BE59" s="170"/>
    </row>
    <row r="60" spans="1:57" ht="15" customHeight="1">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9"/>
      <c r="AY60" s="114">
        <v>1942</v>
      </c>
      <c r="BA60" s="113" t="e">
        <f>VLOOKUP(BB60,#REF!,3,0)</f>
        <v>#REF!</v>
      </c>
      <c r="BB60" s="113">
        <v>1058</v>
      </c>
      <c r="BC60" s="113" t="str">
        <f>IFERROR(VLOOKUP(BB60,#REF!,5,0)&amp;" - "&amp;VLOOKUP(BB60,#REF!,6,0),"")</f>
        <v/>
      </c>
      <c r="BD60" s="113" t="e">
        <f>VLOOKUP(BB60,#REF!,2,0)</f>
        <v>#REF!</v>
      </c>
      <c r="BE60" s="170"/>
    </row>
    <row r="61" spans="1:57" ht="15" customHeight="1">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9"/>
      <c r="AY61" s="114">
        <v>1941</v>
      </c>
      <c r="BA61" s="113" t="e">
        <f>VLOOKUP(BB61,#REF!,3,0)</f>
        <v>#REF!</v>
      </c>
      <c r="BB61" s="113">
        <v>1059</v>
      </c>
      <c r="BC61" s="113" t="str">
        <f>IFERROR(VLOOKUP(BB61,#REF!,5,0)&amp;" - "&amp;VLOOKUP(BB61,#REF!,6,0),"")</f>
        <v/>
      </c>
      <c r="BD61" s="113" t="e">
        <f>VLOOKUP(BB61,#REF!,2,0)</f>
        <v>#REF!</v>
      </c>
      <c r="BE61" s="170"/>
    </row>
    <row r="62" spans="1:57" ht="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9"/>
      <c r="AY62" s="114">
        <v>1940</v>
      </c>
      <c r="BA62" s="113" t="e">
        <f>VLOOKUP(BB62,#REF!,3,0)</f>
        <v>#REF!</v>
      </c>
      <c r="BB62" s="113">
        <v>1060</v>
      </c>
      <c r="BC62" s="113" t="str">
        <f>IFERROR(VLOOKUP(BB62,#REF!,5,0)&amp;" - "&amp;VLOOKUP(BB62,#REF!,6,0),"")</f>
        <v/>
      </c>
      <c r="BD62" s="113" t="e">
        <f>VLOOKUP(BB62,#REF!,2,0)</f>
        <v>#REF!</v>
      </c>
      <c r="BE62" s="170"/>
    </row>
    <row r="63" spans="1:57" ht="15" customHeight="1">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9"/>
      <c r="AY63" s="114">
        <v>1939</v>
      </c>
      <c r="BA63" s="113" t="e">
        <f>VLOOKUP(BB63,#REF!,3,0)</f>
        <v>#REF!</v>
      </c>
      <c r="BB63" s="113">
        <v>1061</v>
      </c>
      <c r="BC63" s="113" t="str">
        <f>IFERROR(VLOOKUP(BB63,#REF!,5,0)&amp;" - "&amp;VLOOKUP(BB63,#REF!,6,0),"")</f>
        <v/>
      </c>
      <c r="BD63" s="113" t="e">
        <f>VLOOKUP(BB63,#REF!,2,0)</f>
        <v>#REF!</v>
      </c>
      <c r="BE63" s="170"/>
    </row>
    <row r="64" spans="1:57" ht="1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c r="AM64" s="163"/>
      <c r="AN64" s="163"/>
      <c r="AO64" s="163"/>
      <c r="AP64" s="163"/>
      <c r="AQ64" s="163"/>
      <c r="AR64" s="163"/>
      <c r="AS64" s="163"/>
      <c r="AT64" s="163"/>
      <c r="AU64" s="163"/>
      <c r="AV64" s="163"/>
      <c r="AW64" s="169"/>
      <c r="AY64" s="114">
        <v>1938</v>
      </c>
      <c r="BA64" s="113" t="e">
        <f>VLOOKUP(BB64,#REF!,3,0)</f>
        <v>#REF!</v>
      </c>
      <c r="BB64" s="113">
        <v>1062</v>
      </c>
      <c r="BC64" s="113" t="str">
        <f>IFERROR(VLOOKUP(BB64,#REF!,5,0)&amp;" - "&amp;VLOOKUP(BB64,#REF!,6,0),"")</f>
        <v/>
      </c>
      <c r="BD64" s="113" t="e">
        <f>VLOOKUP(BB64,#REF!,2,0)</f>
        <v>#REF!</v>
      </c>
      <c r="BE64" s="170"/>
    </row>
    <row r="65" spans="1:57" ht="15" customHeight="1">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9"/>
      <c r="AY65" s="114">
        <v>1937</v>
      </c>
      <c r="BA65" s="113" t="e">
        <f>VLOOKUP(BB65,#REF!,3,0)</f>
        <v>#REF!</v>
      </c>
      <c r="BB65" s="113">
        <v>1063</v>
      </c>
      <c r="BC65" s="113" t="str">
        <f>IFERROR(VLOOKUP(BB65,#REF!,5,0)&amp;" - "&amp;VLOOKUP(BB65,#REF!,6,0),"")</f>
        <v/>
      </c>
      <c r="BD65" s="113" t="e">
        <f>VLOOKUP(BB65,#REF!,2,0)</f>
        <v>#REF!</v>
      </c>
      <c r="BE65" s="170"/>
    </row>
    <row r="66" spans="1:57" ht="15" customHeight="1">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9"/>
      <c r="AY66" s="114">
        <v>1936</v>
      </c>
      <c r="BA66" s="113" t="e">
        <f>VLOOKUP(BB66,#REF!,3,0)</f>
        <v>#REF!</v>
      </c>
      <c r="BB66" s="113">
        <v>1064</v>
      </c>
      <c r="BC66" s="113" t="str">
        <f>IFERROR(VLOOKUP(BB66,#REF!,5,0)&amp;" - "&amp;VLOOKUP(BB66,#REF!,6,0),"")</f>
        <v/>
      </c>
      <c r="BD66" s="113" t="e">
        <f>VLOOKUP(BB66,#REF!,2,0)</f>
        <v>#REF!</v>
      </c>
      <c r="BE66" s="170"/>
    </row>
    <row r="67" spans="1:57">
      <c r="A67" s="170"/>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Y67" s="114">
        <v>1935</v>
      </c>
      <c r="BA67" s="113" t="e">
        <f>VLOOKUP(BB67,#REF!,3,0)</f>
        <v>#REF!</v>
      </c>
      <c r="BB67" s="113">
        <v>1065</v>
      </c>
      <c r="BC67" s="113" t="str">
        <f>IFERROR(VLOOKUP(BB67,#REF!,5,0)&amp;" - "&amp;VLOOKUP(BB67,#REF!,6,0),"")</f>
        <v/>
      </c>
      <c r="BD67" s="113" t="e">
        <f>VLOOKUP(BB67,#REF!,2,0)</f>
        <v>#REF!</v>
      </c>
      <c r="BE67" s="170"/>
    </row>
    <row r="68" spans="1:57" ht="15" customHeight="1">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AY68" s="114">
        <v>1934</v>
      </c>
      <c r="BA68" s="113" t="e">
        <f>VLOOKUP(BB68,#REF!,3,0)</f>
        <v>#REF!</v>
      </c>
      <c r="BB68" s="113">
        <v>1066</v>
      </c>
      <c r="BC68" s="113" t="str">
        <f>IFERROR(VLOOKUP(BB68,#REF!,5,0)&amp;" - "&amp;VLOOKUP(BB68,#REF!,6,0),"")</f>
        <v/>
      </c>
      <c r="BD68" s="113" t="e">
        <f>VLOOKUP(BB68,#REF!,2,0)</f>
        <v>#REF!</v>
      </c>
      <c r="BE68" s="170"/>
    </row>
    <row r="69" spans="1:57">
      <c r="A69" s="170"/>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Y69" s="114">
        <v>1933</v>
      </c>
      <c r="BA69" s="113" t="e">
        <f>VLOOKUP(BB69,#REF!,3,0)</f>
        <v>#REF!</v>
      </c>
      <c r="BB69" s="113">
        <v>1067</v>
      </c>
      <c r="BC69" s="113" t="str">
        <f>IFERROR(VLOOKUP(BB69,#REF!,5,0)&amp;" - "&amp;VLOOKUP(BB69,#REF!,6,0),"")</f>
        <v/>
      </c>
      <c r="BD69" s="113" t="e">
        <f>VLOOKUP(BB69,#REF!,2,0)</f>
        <v>#REF!</v>
      </c>
      <c r="BE69" s="170"/>
    </row>
    <row r="70" spans="1:57">
      <c r="A70" s="170"/>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AY70" s="114">
        <v>1932</v>
      </c>
      <c r="BA70" s="113" t="e">
        <f>VLOOKUP(BB70,#REF!,3,0)</f>
        <v>#REF!</v>
      </c>
      <c r="BB70" s="113">
        <v>1068</v>
      </c>
      <c r="BC70" s="113" t="str">
        <f>IFERROR(VLOOKUP(BB70,#REF!,5,0)&amp;" - "&amp;VLOOKUP(BB70,#REF!,6,0),"")</f>
        <v/>
      </c>
      <c r="BD70" s="113" t="e">
        <f>VLOOKUP(BB70,#REF!,2,0)</f>
        <v>#REF!</v>
      </c>
      <c r="BE70" s="170"/>
    </row>
    <row r="71" spans="1:57">
      <c r="A71" s="170"/>
      <c r="B71" s="170"/>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0"/>
      <c r="AT71" s="170"/>
      <c r="AU71" s="170"/>
      <c r="AV71" s="170"/>
      <c r="AY71" s="114">
        <v>1931</v>
      </c>
      <c r="BA71" s="113" t="e">
        <f>VLOOKUP(BB71,#REF!,3,0)</f>
        <v>#REF!</v>
      </c>
      <c r="BB71" s="113">
        <v>1069</v>
      </c>
      <c r="BC71" s="113" t="str">
        <f>IFERROR(VLOOKUP(BB71,#REF!,5,0)&amp;" - "&amp;VLOOKUP(BB71,#REF!,6,0),"")</f>
        <v/>
      </c>
      <c r="BD71" s="113" t="e">
        <f>VLOOKUP(BB71,#REF!,2,0)</f>
        <v>#REF!</v>
      </c>
      <c r="BE71" s="170"/>
    </row>
    <row r="72" spans="1:57">
      <c r="A72" s="170"/>
      <c r="B72" s="170"/>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c r="AN72" s="170"/>
      <c r="AO72" s="170"/>
      <c r="AP72" s="170"/>
      <c r="AQ72" s="170"/>
      <c r="AR72" s="170"/>
      <c r="AS72" s="170"/>
      <c r="AT72" s="170"/>
      <c r="AU72" s="170"/>
      <c r="AV72" s="170"/>
      <c r="AY72" s="114">
        <v>1930</v>
      </c>
      <c r="BA72" s="113" t="e">
        <f>VLOOKUP(BB72,#REF!,3,0)</f>
        <v>#REF!</v>
      </c>
      <c r="BB72" s="113">
        <v>1070</v>
      </c>
      <c r="BC72" s="113" t="str">
        <f>IFERROR(VLOOKUP(BB72,#REF!,5,0)&amp;" - "&amp;VLOOKUP(BB72,#REF!,6,0),"")</f>
        <v/>
      </c>
      <c r="BD72" s="113" t="e">
        <f>VLOOKUP(BB72,#REF!,2,0)</f>
        <v>#REF!</v>
      </c>
      <c r="BE72" s="170"/>
    </row>
    <row r="73" spans="1:57">
      <c r="A73" s="170"/>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0"/>
      <c r="AM73" s="170"/>
      <c r="AN73" s="170"/>
      <c r="AO73" s="170"/>
      <c r="AP73" s="170"/>
      <c r="AQ73" s="170"/>
      <c r="AR73" s="170"/>
      <c r="AS73" s="170"/>
      <c r="AT73" s="170"/>
      <c r="AU73" s="170"/>
      <c r="AV73" s="170"/>
      <c r="AY73" s="114">
        <v>1929</v>
      </c>
      <c r="BA73" s="113" t="e">
        <f>VLOOKUP(BB73,#REF!,3,0)</f>
        <v>#REF!</v>
      </c>
      <c r="BB73" s="113">
        <v>1071</v>
      </c>
      <c r="BC73" s="113" t="str">
        <f>IFERROR(VLOOKUP(BB73,#REF!,5,0)&amp;" - "&amp;VLOOKUP(BB73,#REF!,6,0),"")</f>
        <v/>
      </c>
      <c r="BD73" s="113" t="e">
        <f>VLOOKUP(BB73,#REF!,2,0)</f>
        <v>#REF!</v>
      </c>
      <c r="BE73" s="170"/>
    </row>
    <row r="74" spans="1:57">
      <c r="A74" s="170"/>
      <c r="B74" s="170"/>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c r="AQ74" s="170"/>
      <c r="AR74" s="170"/>
      <c r="AS74" s="170"/>
      <c r="AT74" s="170"/>
      <c r="AU74" s="170"/>
      <c r="AV74" s="170"/>
      <c r="AY74" s="114">
        <v>1928</v>
      </c>
      <c r="BA74" s="113" t="e">
        <f>VLOOKUP(BB74,#REF!,3,0)</f>
        <v>#REF!</v>
      </c>
      <c r="BB74" s="113">
        <v>1072</v>
      </c>
      <c r="BC74" s="113" t="str">
        <f>IFERROR(VLOOKUP(BB74,#REF!,5,0)&amp;" - "&amp;VLOOKUP(BB74,#REF!,6,0),"")</f>
        <v/>
      </c>
      <c r="BD74" s="113" t="e">
        <f>VLOOKUP(BB74,#REF!,2,0)</f>
        <v>#REF!</v>
      </c>
      <c r="BE74" s="170"/>
    </row>
    <row r="75" spans="1:57">
      <c r="A75" s="170"/>
      <c r="B75" s="170"/>
      <c r="C75" s="170"/>
      <c r="D75" s="170"/>
      <c r="E75" s="170"/>
      <c r="F75" s="170"/>
      <c r="G75" s="170"/>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0"/>
      <c r="AP75" s="170"/>
      <c r="AQ75" s="170"/>
      <c r="AR75" s="170"/>
      <c r="AS75" s="170"/>
      <c r="AT75" s="170"/>
      <c r="AU75" s="170"/>
      <c r="AV75" s="170"/>
      <c r="AY75" s="114">
        <v>1927</v>
      </c>
      <c r="BA75" s="113" t="e">
        <f>VLOOKUP(BB75,#REF!,3,0)</f>
        <v>#REF!</v>
      </c>
      <c r="BB75" s="113">
        <v>1073</v>
      </c>
      <c r="BC75" s="113" t="str">
        <f>IFERROR(VLOOKUP(BB75,#REF!,5,0)&amp;" - "&amp;VLOOKUP(BB75,#REF!,6,0),"")</f>
        <v/>
      </c>
      <c r="BD75" s="113" t="e">
        <f>VLOOKUP(BB75,#REF!,2,0)</f>
        <v>#REF!</v>
      </c>
      <c r="BE75" s="170"/>
    </row>
    <row r="76" spans="1:57">
      <c r="A76" s="170"/>
      <c r="B76" s="170"/>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0"/>
      <c r="AI76" s="170"/>
      <c r="AJ76" s="170"/>
      <c r="AK76" s="170"/>
      <c r="AL76" s="170"/>
      <c r="AM76" s="170"/>
      <c r="AN76" s="170"/>
      <c r="AO76" s="170"/>
      <c r="AP76" s="170"/>
      <c r="AQ76" s="170"/>
      <c r="AR76" s="170"/>
      <c r="AS76" s="170"/>
      <c r="AT76" s="170"/>
      <c r="AU76" s="170"/>
      <c r="AV76" s="170"/>
      <c r="AY76" s="114">
        <v>1926</v>
      </c>
      <c r="BA76" s="113" t="e">
        <f>VLOOKUP(BB76,#REF!,3,0)</f>
        <v>#REF!</v>
      </c>
      <c r="BB76" s="113">
        <v>1074</v>
      </c>
      <c r="BC76" s="113" t="str">
        <f>IFERROR(VLOOKUP(BB76,#REF!,5,0)&amp;" - "&amp;VLOOKUP(BB76,#REF!,6,0),"")</f>
        <v/>
      </c>
      <c r="BD76" s="113" t="e">
        <f>VLOOKUP(BB76,#REF!,2,0)</f>
        <v>#REF!</v>
      </c>
      <c r="BE76" s="170"/>
    </row>
    <row r="77" spans="1:57">
      <c r="A77" s="170"/>
      <c r="B77" s="170"/>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Y77" s="114">
        <v>1925</v>
      </c>
      <c r="BA77" s="113" t="e">
        <f>VLOOKUP(BB77,#REF!,3,0)</f>
        <v>#REF!</v>
      </c>
      <c r="BB77" s="113">
        <v>1075</v>
      </c>
      <c r="BC77" s="113" t="str">
        <f>IFERROR(VLOOKUP(BB77,#REF!,5,0)&amp;" - "&amp;VLOOKUP(BB77,#REF!,6,0),"")</f>
        <v/>
      </c>
      <c r="BD77" s="113" t="e">
        <f>VLOOKUP(BB77,#REF!,2,0)</f>
        <v>#REF!</v>
      </c>
      <c r="BE77" s="170"/>
    </row>
    <row r="78" spans="1:57">
      <c r="A78" s="170"/>
      <c r="B78" s="170"/>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c r="AN78" s="170"/>
      <c r="AO78" s="170"/>
      <c r="AP78" s="170"/>
      <c r="AQ78" s="170"/>
      <c r="AR78" s="170"/>
      <c r="AS78" s="170"/>
      <c r="AT78" s="170"/>
      <c r="AU78" s="170"/>
      <c r="AV78" s="170"/>
      <c r="AY78" s="114">
        <v>1924</v>
      </c>
      <c r="BA78" s="113" t="e">
        <f>VLOOKUP(BB78,#REF!,3,0)</f>
        <v>#REF!</v>
      </c>
      <c r="BB78" s="113">
        <v>1076</v>
      </c>
      <c r="BC78" s="113" t="str">
        <f>IFERROR(VLOOKUP(BB78,#REF!,5,0)&amp;" - "&amp;VLOOKUP(BB78,#REF!,6,0),"")</f>
        <v/>
      </c>
      <c r="BD78" s="113" t="e">
        <f>VLOOKUP(BB78,#REF!,2,0)</f>
        <v>#REF!</v>
      </c>
      <c r="BE78" s="170"/>
    </row>
    <row r="79" spans="1:57">
      <c r="A79" s="170"/>
      <c r="B79" s="170"/>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c r="AL79" s="170"/>
      <c r="AM79" s="170"/>
      <c r="AN79" s="170"/>
      <c r="AO79" s="170"/>
      <c r="AP79" s="170"/>
      <c r="AQ79" s="170"/>
      <c r="AR79" s="170"/>
      <c r="AS79" s="170"/>
      <c r="AT79" s="170"/>
      <c r="AU79" s="170"/>
      <c r="AV79" s="170"/>
      <c r="AY79" s="114">
        <v>1923</v>
      </c>
      <c r="BA79" s="113" t="e">
        <f>VLOOKUP(BB79,#REF!,3,0)</f>
        <v>#REF!</v>
      </c>
      <c r="BB79" s="113">
        <v>1077</v>
      </c>
      <c r="BC79" s="113" t="str">
        <f>IFERROR(VLOOKUP(BB79,#REF!,5,0)&amp;" - "&amp;VLOOKUP(BB79,#REF!,6,0),"")</f>
        <v/>
      </c>
      <c r="BD79" s="113" t="e">
        <f>VLOOKUP(BB79,#REF!,2,0)</f>
        <v>#REF!</v>
      </c>
      <c r="BE79" s="170"/>
    </row>
    <row r="80" spans="1:57">
      <c r="A80" s="170"/>
      <c r="B80" s="170"/>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c r="AE80" s="170"/>
      <c r="AF80" s="170"/>
      <c r="AG80" s="170"/>
      <c r="AH80" s="170"/>
      <c r="AI80" s="170"/>
      <c r="AJ80" s="170"/>
      <c r="AK80" s="170"/>
      <c r="AL80" s="170"/>
      <c r="AM80" s="170"/>
      <c r="AN80" s="170"/>
      <c r="AO80" s="170"/>
      <c r="AP80" s="170"/>
      <c r="AQ80" s="170"/>
      <c r="AR80" s="170"/>
      <c r="AS80" s="170"/>
      <c r="AT80" s="170"/>
      <c r="AU80" s="170"/>
      <c r="AV80" s="170"/>
      <c r="AY80" s="114">
        <v>1922</v>
      </c>
      <c r="BA80" s="113" t="e">
        <f>VLOOKUP(BB80,#REF!,3,0)</f>
        <v>#REF!</v>
      </c>
      <c r="BB80" s="113">
        <v>1078</v>
      </c>
      <c r="BC80" s="113" t="str">
        <f>IFERROR(VLOOKUP(BB80,#REF!,5,0)&amp;" - "&amp;VLOOKUP(BB80,#REF!,6,0),"")</f>
        <v/>
      </c>
      <c r="BD80" s="113" t="e">
        <f>VLOOKUP(BB80,#REF!,2,0)</f>
        <v>#REF!</v>
      </c>
      <c r="BE80" s="170"/>
    </row>
    <row r="81" spans="1:57">
      <c r="A81" s="170"/>
      <c r="B81" s="170"/>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c r="AN81" s="170"/>
      <c r="AO81" s="170"/>
      <c r="AP81" s="170"/>
      <c r="AQ81" s="170"/>
      <c r="AR81" s="170"/>
      <c r="AS81" s="170"/>
      <c r="AT81" s="170"/>
      <c r="AU81" s="170"/>
      <c r="AV81" s="170"/>
      <c r="AW81" s="170"/>
      <c r="AX81" s="170"/>
      <c r="AY81" s="114">
        <v>1921</v>
      </c>
      <c r="BA81" s="113" t="e">
        <f>VLOOKUP(BB81,#REF!,3,0)</f>
        <v>#REF!</v>
      </c>
      <c r="BB81" s="113">
        <v>1079</v>
      </c>
      <c r="BC81" s="113" t="str">
        <f>IFERROR(VLOOKUP(BB81,#REF!,5,0)&amp;" - "&amp;VLOOKUP(BB81,#REF!,6,0),"")</f>
        <v/>
      </c>
      <c r="BD81" s="113" t="e">
        <f>VLOOKUP(BB81,#REF!,2,0)</f>
        <v>#REF!</v>
      </c>
      <c r="BE81" s="170"/>
    </row>
    <row r="82" spans="1:57">
      <c r="A82" s="170"/>
      <c r="B82" s="170"/>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0"/>
      <c r="AI82" s="170"/>
      <c r="AJ82" s="170"/>
      <c r="AK82" s="170"/>
      <c r="AL82" s="170"/>
      <c r="AM82" s="170"/>
      <c r="AN82" s="170"/>
      <c r="AO82" s="170"/>
      <c r="AP82" s="170"/>
      <c r="AQ82" s="170"/>
      <c r="AR82" s="170"/>
      <c r="AS82" s="170"/>
      <c r="AT82" s="170"/>
      <c r="AU82" s="170"/>
      <c r="AV82" s="170"/>
      <c r="AW82" s="170"/>
      <c r="AX82" s="170"/>
      <c r="AY82" s="114">
        <v>1920</v>
      </c>
      <c r="BA82" s="113" t="e">
        <f>VLOOKUP(BB82,#REF!,3,0)</f>
        <v>#REF!</v>
      </c>
      <c r="BB82" s="113">
        <v>1080</v>
      </c>
      <c r="BC82" s="113" t="str">
        <f>IFERROR(VLOOKUP(BB82,#REF!,5,0)&amp;" - "&amp;VLOOKUP(BB82,#REF!,6,0),"")</f>
        <v/>
      </c>
      <c r="BD82" s="113" t="e">
        <f>VLOOKUP(BB82,#REF!,2,0)</f>
        <v>#REF!</v>
      </c>
      <c r="BE82" s="170"/>
    </row>
    <row r="83" spans="1:57">
      <c r="AW83" s="2"/>
      <c r="AX83" s="2"/>
      <c r="AY83" s="114"/>
      <c r="BE83" s="170"/>
    </row>
    <row r="84" spans="1:57">
      <c r="AW84" s="2"/>
      <c r="AX84" s="2"/>
      <c r="AY84" s="114"/>
      <c r="BE84" s="170"/>
    </row>
    <row r="85" spans="1:57">
      <c r="AW85" s="2"/>
      <c r="AX85" s="2"/>
      <c r="AY85" s="114"/>
      <c r="AZ85" s="119">
        <v>1</v>
      </c>
      <c r="BE85" s="170"/>
    </row>
    <row r="87" spans="1:57">
      <c r="AW87" s="2"/>
      <c r="AX87" s="2"/>
      <c r="AZ87" s="119">
        <v>3</v>
      </c>
      <c r="BE87" s="170"/>
    </row>
  </sheetData>
  <mergeCells count="48">
    <mergeCell ref="AE37:AH37"/>
    <mergeCell ref="AI37:AM37"/>
    <mergeCell ref="X48:AT48"/>
    <mergeCell ref="AF41:AT41"/>
    <mergeCell ref="AF42:AT42"/>
    <mergeCell ref="AF45:AT45"/>
    <mergeCell ref="AF46:AT46"/>
    <mergeCell ref="Z29:AT29"/>
    <mergeCell ref="AC6:AP8"/>
    <mergeCell ref="AC11:AU11"/>
    <mergeCell ref="AI36:AM36"/>
    <mergeCell ref="AO25:AS25"/>
    <mergeCell ref="AI15:AM15"/>
    <mergeCell ref="AD25:AG25"/>
    <mergeCell ref="AH25:AM25"/>
    <mergeCell ref="AD17:AU17"/>
    <mergeCell ref="AD19:AU19"/>
    <mergeCell ref="AA27:AT27"/>
    <mergeCell ref="X11:AB11"/>
    <mergeCell ref="AQ15:AS15"/>
    <mergeCell ref="Z15:AA15"/>
    <mergeCell ref="AD13:AT13"/>
    <mergeCell ref="X32:AT32"/>
    <mergeCell ref="N10:R10"/>
    <mergeCell ref="C20:D20"/>
    <mergeCell ref="E20:T22"/>
    <mergeCell ref="K30:T30"/>
    <mergeCell ref="C24:T24"/>
    <mergeCell ref="K26:T26"/>
    <mergeCell ref="K28:O28"/>
    <mergeCell ref="C13:T13"/>
    <mergeCell ref="D18:T18"/>
    <mergeCell ref="AQ4:AV4"/>
    <mergeCell ref="B1:U1"/>
    <mergeCell ref="V1:V50"/>
    <mergeCell ref="P2:T2"/>
    <mergeCell ref="H4:T4"/>
    <mergeCell ref="B3:K3"/>
    <mergeCell ref="B2:D2"/>
    <mergeCell ref="E2:F2"/>
    <mergeCell ref="L2:O2"/>
    <mergeCell ref="B4:G4"/>
    <mergeCell ref="N9:R9"/>
    <mergeCell ref="G15:J15"/>
    <mergeCell ref="G16:J16"/>
    <mergeCell ref="K36:T36"/>
    <mergeCell ref="C32:T32"/>
    <mergeCell ref="K34:T34"/>
  </mergeCells>
  <conditionalFormatting sqref="T3 C6">
    <cfRule type="beginsWith" dxfId="21" priority="29" operator="beginsWith" text="Dati">
      <formula>LEFT(C3,4)="Dati"</formula>
    </cfRule>
  </conditionalFormatting>
  <conditionalFormatting sqref="P2:T2 N9:R10">
    <cfRule type="expression" dxfId="20" priority="27">
      <formula>$P$2=""</formula>
    </cfRule>
    <cfRule type="expression" dxfId="19" priority="28">
      <formula>$P$2=""</formula>
    </cfRule>
  </conditionalFormatting>
  <conditionalFormatting sqref="E2:F2">
    <cfRule type="expression" dxfId="18" priority="25">
      <formula>$E$2=""</formula>
    </cfRule>
    <cfRule type="expression" dxfId="17" priority="26">
      <formula>$E$2=""</formula>
    </cfRule>
  </conditionalFormatting>
  <conditionalFormatting sqref="K26 K34">
    <cfRule type="expression" dxfId="16" priority="23">
      <formula>$K$26=""</formula>
    </cfRule>
    <cfRule type="expression" dxfId="15" priority="24">
      <formula>$K$26=""</formula>
    </cfRule>
  </conditionalFormatting>
  <conditionalFormatting sqref="K28">
    <cfRule type="expression" dxfId="14" priority="21">
      <formula>$K$28=""</formula>
    </cfRule>
    <cfRule type="expression" dxfId="13" priority="22">
      <formula>$K$28=""</formula>
    </cfRule>
  </conditionalFormatting>
  <conditionalFormatting sqref="K30 K36">
    <cfRule type="expression" dxfId="12" priority="19">
      <formula>$K$30=""</formula>
    </cfRule>
    <cfRule type="expression" dxfId="11" priority="20">
      <formula>$K$30=""</formula>
    </cfRule>
  </conditionalFormatting>
  <conditionalFormatting sqref="AT15">
    <cfRule type="expression" dxfId="10" priority="12">
      <formula>$E$2=""</formula>
    </cfRule>
  </conditionalFormatting>
  <conditionalFormatting sqref="B3:K3">
    <cfRule type="containsText" dxfId="9" priority="8" operator="containsText" text="numero">
      <formula>NOT(ISERROR(SEARCH("numero",B3)))</formula>
    </cfRule>
    <cfRule type="beginsWith" dxfId="8" priority="9" operator="beginsWith" text="Num">
      <formula>LEFT(B3,LEN("Num"))="Num"</formula>
    </cfRule>
  </conditionalFormatting>
  <conditionalFormatting sqref="AC11:AU11">
    <cfRule type="beginsWith" dxfId="7" priority="7" operator="beginsWith" text="SQUADRA">
      <formula>LEFT(AC11,LEN("SQUADRA"))="SQUADRA"</formula>
    </cfRule>
  </conditionalFormatting>
  <conditionalFormatting sqref="AA27 AA28:AT28">
    <cfRule type="beginsWith" dxfId="6" priority="6" operator="beginsWith" text="inserire">
      <formula>LEFT(AA27,LEN("inserire"))="inserire"</formula>
    </cfRule>
  </conditionalFormatting>
  <conditionalFormatting sqref="D18:T18">
    <cfRule type="notContainsBlanks" priority="5">
      <formula>LEN(TRIM(D18))&gt;0</formula>
    </cfRule>
  </conditionalFormatting>
  <conditionalFormatting sqref="G15">
    <cfRule type="expression" dxfId="5" priority="80">
      <formula>$AZ$16=TRUE</formula>
    </cfRule>
  </conditionalFormatting>
  <conditionalFormatting sqref="G16">
    <cfRule type="expression" dxfId="4" priority="81">
      <formula>$AZ$17=TRUE</formula>
    </cfRule>
  </conditionalFormatting>
  <conditionalFormatting sqref="D18">
    <cfRule type="expression" dxfId="3" priority="82">
      <formula>$AZ$18=FALSE</formula>
    </cfRule>
  </conditionalFormatting>
  <conditionalFormatting sqref="AI36">
    <cfRule type="notContainsBlanks" dxfId="2" priority="83">
      <formula>LEN(TRIM(AI36))&gt;0</formula>
    </cfRule>
    <cfRule type="expression" dxfId="1" priority="84">
      <formula>#REF!=1</formula>
    </cfRule>
  </conditionalFormatting>
  <conditionalFormatting sqref="N9:R10">
    <cfRule type="expression" dxfId="0" priority="85">
      <formula>$AX$3=1</formula>
    </cfRule>
  </conditionalFormatting>
  <dataValidations count="3">
    <dataValidation type="list" showInputMessage="1" sqref="D18:T18" xr:uid="{00000000-0002-0000-0200-000000000000}">
      <formula1>$BC$3:$BC$26</formula1>
    </dataValidation>
    <dataValidation type="list" allowBlank="1" showInputMessage="1" showErrorMessage="1" sqref="G16" xr:uid="{00000000-0002-0000-0200-000001000000}">
      <formula1>$AX$31:$AX$35</formula1>
    </dataValidation>
    <dataValidation type="list" allowBlank="1" showInputMessage="1" showErrorMessage="1" sqref="H4:T4" xr:uid="{00000000-0002-0000-0200-000002000000}">
      <formula1>$AD$17:$AD$19</formula1>
    </dataValidation>
  </dataValidations>
  <hyperlinks>
    <hyperlink ref="K30" r:id="rId1" display="tizio@caio03@gmail,com" xr:uid="{00000000-0004-0000-0200-000000000000}"/>
  </hyperlinks>
  <printOptions horizontalCentered="1"/>
  <pageMargins left="0.23622047244094491" right="0.23622047244094491" top="0.19685039370078741" bottom="0.74803149606299213" header="0.31496062992125984" footer="0.31496062992125984"/>
  <pageSetup paperSize="9" orientation="portrait" r:id="rId2"/>
  <headerFooter>
    <oddHeader>&amp;R&amp;10MODSPO&amp;6
&amp;D</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2</xdr:col>
                    <xdr:colOff>28575</xdr:colOff>
                    <xdr:row>14</xdr:row>
                    <xdr:rowOff>19050</xdr:rowOff>
                  </from>
                  <to>
                    <xdr:col>3</xdr:col>
                    <xdr:colOff>76200</xdr:colOff>
                    <xdr:row>15</xdr:row>
                    <xdr:rowOff>38100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2</xdr:col>
                    <xdr:colOff>19050</xdr:colOff>
                    <xdr:row>16</xdr:row>
                    <xdr:rowOff>9525</xdr:rowOff>
                  </from>
                  <to>
                    <xdr:col>3</xdr:col>
                    <xdr:colOff>66675</xdr:colOff>
                    <xdr:row>17</xdr:row>
                    <xdr:rowOff>28575</xdr:rowOff>
                  </to>
                </anchor>
              </controlPr>
            </control>
          </mc:Choice>
        </mc:AlternateContent>
        <mc:AlternateContent xmlns:mc="http://schemas.openxmlformats.org/markup-compatibility/2006">
          <mc:Choice Requires="x14">
            <control shapeId="9219" r:id="rId7" name="Option Button 3">
              <controlPr defaultSize="0" autoFill="0" autoLine="0" autoPict="0">
                <anchor moveWithCells="1">
                  <from>
                    <xdr:col>6</xdr:col>
                    <xdr:colOff>9525</xdr:colOff>
                    <xdr:row>5</xdr:row>
                    <xdr:rowOff>190500</xdr:rowOff>
                  </from>
                  <to>
                    <xdr:col>7</xdr:col>
                    <xdr:colOff>57150</xdr:colOff>
                    <xdr:row>7</xdr:row>
                    <xdr:rowOff>9525</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2</xdr:col>
                    <xdr:colOff>28575</xdr:colOff>
                    <xdr:row>15</xdr:row>
                    <xdr:rowOff>19050</xdr:rowOff>
                  </from>
                  <to>
                    <xdr:col>3</xdr:col>
                    <xdr:colOff>76200</xdr:colOff>
                    <xdr:row>16</xdr:row>
                    <xdr:rowOff>38100</xdr:rowOff>
                  </to>
                </anchor>
              </controlPr>
            </control>
          </mc:Choice>
        </mc:AlternateContent>
        <mc:AlternateContent xmlns:mc="http://schemas.openxmlformats.org/markup-compatibility/2006">
          <mc:Choice Requires="x14">
            <control shapeId="9221" r:id="rId9" name="Option Button 5">
              <controlPr defaultSize="0" autoFill="0" autoLine="0" autoPict="0">
                <anchor moveWithCells="1">
                  <from>
                    <xdr:col>6</xdr:col>
                    <xdr:colOff>9525</xdr:colOff>
                    <xdr:row>5</xdr:row>
                    <xdr:rowOff>9525</xdr:rowOff>
                  </from>
                  <to>
                    <xdr:col>7</xdr:col>
                    <xdr:colOff>57150</xdr:colOff>
                    <xdr:row>6</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332"/>
  <sheetViews>
    <sheetView topLeftCell="A319" zoomScale="115" zoomScaleNormal="115" workbookViewId="0">
      <selection activeCell="F326" sqref="F326"/>
    </sheetView>
  </sheetViews>
  <sheetFormatPr defaultRowHeight="15"/>
  <cols>
    <col min="2" max="2" width="10.42578125" customWidth="1"/>
    <col min="3" max="3" width="10.85546875" customWidth="1"/>
    <col min="4" max="4" width="14.5703125" style="326" customWidth="1"/>
    <col min="5" max="5" width="19.5703125" customWidth="1"/>
    <col min="6" max="6" width="28.28515625" customWidth="1"/>
    <col min="7" max="7" width="31.7109375" customWidth="1"/>
    <col min="8" max="8" width="29.42578125" customWidth="1"/>
    <col min="9" max="9" width="25" customWidth="1"/>
    <col min="11" max="11" width="33.7109375" customWidth="1"/>
    <col min="14" max="14" width="36" customWidth="1"/>
  </cols>
  <sheetData>
    <row r="1" spans="2:14" ht="21" thickBot="1">
      <c r="B1" s="671" t="s">
        <v>286</v>
      </c>
      <c r="C1" s="672"/>
      <c r="D1" s="672"/>
      <c r="E1" s="672"/>
      <c r="F1" s="672"/>
      <c r="G1" s="672"/>
      <c r="H1" s="672"/>
      <c r="I1" s="672"/>
      <c r="J1" s="672"/>
      <c r="K1" s="673"/>
      <c r="N1" s="372"/>
    </row>
    <row r="2" spans="2:14" ht="30" customHeight="1" thickBot="1">
      <c r="B2" s="336" t="s">
        <v>122</v>
      </c>
      <c r="C2" s="330" t="s">
        <v>123</v>
      </c>
      <c r="D2" s="331" t="s">
        <v>0</v>
      </c>
      <c r="E2" s="332" t="s">
        <v>137</v>
      </c>
      <c r="F2" s="330" t="s">
        <v>125</v>
      </c>
      <c r="G2" s="330" t="s">
        <v>126</v>
      </c>
      <c r="H2" s="330" t="s">
        <v>13</v>
      </c>
      <c r="I2" s="330" t="s">
        <v>127</v>
      </c>
      <c r="J2" s="334"/>
      <c r="K2" s="330" t="s">
        <v>128</v>
      </c>
      <c r="N2" s="357"/>
    </row>
    <row r="3" spans="2:14" ht="30" customHeight="1" thickBot="1">
      <c r="B3" s="333">
        <v>1</v>
      </c>
      <c r="C3" s="334">
        <v>115</v>
      </c>
      <c r="D3" s="335">
        <v>46031</v>
      </c>
      <c r="E3" s="344" t="s">
        <v>165</v>
      </c>
      <c r="F3" s="334" t="s">
        <v>149</v>
      </c>
      <c r="G3" s="334" t="s">
        <v>147</v>
      </c>
      <c r="H3" s="334" t="s">
        <v>189</v>
      </c>
      <c r="I3" s="334" t="s">
        <v>211</v>
      </c>
      <c r="J3" s="334" t="s">
        <v>202</v>
      </c>
      <c r="K3" s="334" t="s">
        <v>226</v>
      </c>
      <c r="N3" s="357"/>
    </row>
    <row r="4" spans="2:14" ht="30" customHeight="1" thickBot="1">
      <c r="B4" s="333">
        <v>1</v>
      </c>
      <c r="C4" s="334">
        <v>116</v>
      </c>
      <c r="D4" s="335">
        <v>46031</v>
      </c>
      <c r="E4" s="344" t="s">
        <v>165</v>
      </c>
      <c r="F4" s="334" t="s">
        <v>166</v>
      </c>
      <c r="G4" s="334" t="s">
        <v>167</v>
      </c>
      <c r="H4" s="334" t="s">
        <v>200</v>
      </c>
      <c r="I4" s="334" t="s">
        <v>204</v>
      </c>
      <c r="J4" s="334" t="s">
        <v>202</v>
      </c>
      <c r="K4" s="334" t="s">
        <v>244</v>
      </c>
      <c r="N4" s="357"/>
    </row>
    <row r="5" spans="2:14" ht="30" customHeight="1" thickBot="1">
      <c r="B5" s="333">
        <v>1</v>
      </c>
      <c r="C5" s="334">
        <v>117</v>
      </c>
      <c r="D5" s="335">
        <v>46031</v>
      </c>
      <c r="E5" s="344" t="s">
        <v>140</v>
      </c>
      <c r="F5" s="334" t="s">
        <v>163</v>
      </c>
      <c r="G5" s="334" t="s">
        <v>168</v>
      </c>
      <c r="H5" s="334" t="s">
        <v>196</v>
      </c>
      <c r="I5" s="334" t="s">
        <v>216</v>
      </c>
      <c r="J5" s="334" t="s">
        <v>202</v>
      </c>
      <c r="K5" s="334" t="s">
        <v>235</v>
      </c>
      <c r="N5" s="357"/>
    </row>
    <row r="6" spans="2:14" ht="30" customHeight="1" thickBot="1">
      <c r="B6" s="333">
        <v>1</v>
      </c>
      <c r="C6" s="334">
        <v>118</v>
      </c>
      <c r="D6" s="335">
        <v>46030</v>
      </c>
      <c r="E6" s="344" t="s">
        <v>164</v>
      </c>
      <c r="F6" s="334" t="s">
        <v>158</v>
      </c>
      <c r="G6" s="334" t="s">
        <v>161</v>
      </c>
      <c r="H6" s="334" t="s">
        <v>169</v>
      </c>
      <c r="I6" s="334" t="s">
        <v>205</v>
      </c>
      <c r="J6" s="334" t="s">
        <v>202</v>
      </c>
      <c r="K6" s="334" t="s">
        <v>240</v>
      </c>
      <c r="N6" s="357"/>
    </row>
    <row r="7" spans="2:14" ht="30" customHeight="1" thickBot="1">
      <c r="B7" s="333"/>
      <c r="C7" s="369" t="s">
        <v>134</v>
      </c>
      <c r="D7" s="335"/>
      <c r="E7" s="345"/>
      <c r="F7" s="369" t="s">
        <v>144</v>
      </c>
      <c r="G7" s="334"/>
      <c r="H7" s="334"/>
      <c r="I7" s="334"/>
      <c r="J7" s="334"/>
      <c r="K7" s="334"/>
      <c r="N7" s="357"/>
    </row>
    <row r="8" spans="2:14" ht="30" customHeight="1" thickBot="1">
      <c r="B8" s="674"/>
      <c r="C8" s="675"/>
      <c r="D8" s="675"/>
      <c r="E8" s="675"/>
      <c r="F8" s="675"/>
      <c r="G8" s="675"/>
      <c r="H8" s="675"/>
      <c r="I8" s="675"/>
      <c r="J8" s="675"/>
      <c r="K8" s="676"/>
      <c r="N8" s="357"/>
    </row>
    <row r="9" spans="2:14" ht="30" customHeight="1" thickBot="1">
      <c r="B9" s="333">
        <v>2</v>
      </c>
      <c r="C9" s="334">
        <v>119</v>
      </c>
      <c r="D9" s="335">
        <v>46036</v>
      </c>
      <c r="E9" s="344" t="s">
        <v>141</v>
      </c>
      <c r="F9" s="334" t="s">
        <v>147</v>
      </c>
      <c r="G9" s="334" t="s">
        <v>158</v>
      </c>
      <c r="H9" s="334" t="s">
        <v>191</v>
      </c>
      <c r="I9" s="334" t="s">
        <v>217</v>
      </c>
      <c r="J9" s="334" t="s">
        <v>202</v>
      </c>
      <c r="K9" s="334" t="s">
        <v>228</v>
      </c>
      <c r="N9" s="357"/>
    </row>
    <row r="10" spans="2:14" ht="30" customHeight="1" thickBot="1">
      <c r="B10" s="333">
        <v>2</v>
      </c>
      <c r="C10" s="334">
        <v>120</v>
      </c>
      <c r="D10" s="335">
        <v>46038</v>
      </c>
      <c r="E10" s="344" t="s">
        <v>140</v>
      </c>
      <c r="F10" s="348" t="s">
        <v>144</v>
      </c>
      <c r="G10" s="334" t="s">
        <v>168</v>
      </c>
      <c r="H10" s="334" t="s">
        <v>186</v>
      </c>
      <c r="I10" s="334" t="s">
        <v>214</v>
      </c>
      <c r="J10" s="334" t="s">
        <v>202</v>
      </c>
      <c r="K10" s="334" t="s">
        <v>223</v>
      </c>
      <c r="N10" s="357"/>
    </row>
    <row r="11" spans="2:14" ht="30" customHeight="1" thickBot="1">
      <c r="B11" s="333">
        <v>2</v>
      </c>
      <c r="C11" s="334">
        <v>121</v>
      </c>
      <c r="D11" s="335">
        <v>46038</v>
      </c>
      <c r="E11" s="344" t="s">
        <v>165</v>
      </c>
      <c r="F11" s="334" t="s">
        <v>166</v>
      </c>
      <c r="G11" s="334" t="s">
        <v>163</v>
      </c>
      <c r="H11" s="334" t="s">
        <v>200</v>
      </c>
      <c r="I11" s="334" t="s">
        <v>204</v>
      </c>
      <c r="J11" s="334" t="s">
        <v>202</v>
      </c>
      <c r="K11" s="334" t="s">
        <v>244</v>
      </c>
      <c r="N11" s="372"/>
    </row>
    <row r="12" spans="2:14" ht="30" customHeight="1" thickBot="1">
      <c r="B12" s="333">
        <v>2</v>
      </c>
      <c r="C12" s="334">
        <v>122</v>
      </c>
      <c r="D12" s="335">
        <v>46036</v>
      </c>
      <c r="E12" s="344" t="s">
        <v>142</v>
      </c>
      <c r="F12" s="334" t="s">
        <v>161</v>
      </c>
      <c r="G12" s="334" t="s">
        <v>149</v>
      </c>
      <c r="H12" s="334" t="s">
        <v>170</v>
      </c>
      <c r="I12" s="334" t="s">
        <v>217</v>
      </c>
      <c r="J12" s="334" t="s">
        <v>202</v>
      </c>
      <c r="K12" s="334" t="s">
        <v>241</v>
      </c>
      <c r="N12" s="372"/>
    </row>
    <row r="13" spans="2:14" ht="30" customHeight="1" thickBot="1">
      <c r="B13" s="333"/>
      <c r="C13" s="369" t="s">
        <v>134</v>
      </c>
      <c r="D13" s="335"/>
      <c r="E13" s="345"/>
      <c r="F13" s="369" t="s">
        <v>167</v>
      </c>
      <c r="G13" s="334"/>
      <c r="H13" s="334"/>
      <c r="I13" s="334"/>
      <c r="J13" s="334"/>
      <c r="K13" s="334"/>
    </row>
    <row r="14" spans="2:14" ht="30" customHeight="1" thickBot="1">
      <c r="B14" s="677"/>
      <c r="C14" s="678"/>
      <c r="D14" s="678"/>
      <c r="E14" s="678"/>
      <c r="F14" s="678"/>
      <c r="G14" s="678"/>
      <c r="H14" s="678"/>
      <c r="I14" s="678"/>
      <c r="J14" s="678"/>
      <c r="K14" s="679"/>
    </row>
    <row r="15" spans="2:14" ht="30" customHeight="1" thickBot="1">
      <c r="B15" s="342">
        <v>3</v>
      </c>
      <c r="C15" s="342">
        <v>123</v>
      </c>
      <c r="D15" s="343">
        <v>46045</v>
      </c>
      <c r="E15" s="346" t="s">
        <v>165</v>
      </c>
      <c r="F15" s="342" t="s">
        <v>167</v>
      </c>
      <c r="G15" s="342" t="s">
        <v>147</v>
      </c>
      <c r="H15" s="342" t="s">
        <v>185</v>
      </c>
      <c r="I15" s="342" t="s">
        <v>217</v>
      </c>
      <c r="J15" s="334" t="s">
        <v>202</v>
      </c>
      <c r="K15" s="342" t="s">
        <v>243</v>
      </c>
    </row>
    <row r="16" spans="2:14" ht="30" customHeight="1" thickBot="1">
      <c r="B16" s="349">
        <v>3</v>
      </c>
      <c r="C16" s="350">
        <v>124</v>
      </c>
      <c r="D16" s="351">
        <v>46045</v>
      </c>
      <c r="E16" s="352" t="s">
        <v>165</v>
      </c>
      <c r="F16" s="350" t="s">
        <v>149</v>
      </c>
      <c r="G16" s="350" t="s">
        <v>158</v>
      </c>
      <c r="H16" s="350" t="s">
        <v>189</v>
      </c>
      <c r="I16" s="350" t="s">
        <v>211</v>
      </c>
      <c r="J16" s="334" t="s">
        <v>202</v>
      </c>
      <c r="K16" s="350" t="s">
        <v>226</v>
      </c>
    </row>
    <row r="17" spans="2:11" ht="30" customHeight="1" thickBot="1">
      <c r="B17" s="333">
        <v>3</v>
      </c>
      <c r="C17" s="334">
        <v>125</v>
      </c>
      <c r="D17" s="351">
        <v>46045</v>
      </c>
      <c r="E17" s="344" t="s">
        <v>141</v>
      </c>
      <c r="F17" s="334" t="s">
        <v>144</v>
      </c>
      <c r="G17" s="334" t="s">
        <v>166</v>
      </c>
      <c r="H17" s="334" t="s">
        <v>186</v>
      </c>
      <c r="I17" s="334" t="s">
        <v>214</v>
      </c>
      <c r="J17" s="334" t="s">
        <v>202</v>
      </c>
      <c r="K17" s="334" t="s">
        <v>223</v>
      </c>
    </row>
    <row r="18" spans="2:11" ht="30" customHeight="1" thickBot="1">
      <c r="B18" s="333">
        <v>3</v>
      </c>
      <c r="C18" s="334">
        <v>126</v>
      </c>
      <c r="D18" s="351">
        <v>46043</v>
      </c>
      <c r="E18" s="344" t="s">
        <v>140</v>
      </c>
      <c r="F18" s="334" t="s">
        <v>168</v>
      </c>
      <c r="G18" s="334" t="s">
        <v>161</v>
      </c>
      <c r="H18" s="334" t="s">
        <v>196</v>
      </c>
      <c r="I18" s="334" t="s">
        <v>216</v>
      </c>
      <c r="J18" s="334" t="s">
        <v>202</v>
      </c>
      <c r="K18" s="334" t="s">
        <v>235</v>
      </c>
    </row>
    <row r="19" spans="2:11" ht="30" customHeight="1" thickBot="1">
      <c r="B19" s="333"/>
      <c r="C19" s="369" t="s">
        <v>134</v>
      </c>
      <c r="D19" s="335"/>
      <c r="E19" s="337"/>
      <c r="F19" s="369" t="s">
        <v>163</v>
      </c>
      <c r="G19" s="334"/>
      <c r="H19" s="334"/>
      <c r="I19" s="334"/>
      <c r="J19" s="334"/>
      <c r="K19" s="334"/>
    </row>
    <row r="20" spans="2:11" ht="30" customHeight="1" thickBot="1">
      <c r="B20" s="677"/>
      <c r="C20" s="678"/>
      <c r="D20" s="678"/>
      <c r="E20" s="678"/>
      <c r="F20" s="678"/>
      <c r="G20" s="678"/>
      <c r="H20" s="678"/>
      <c r="I20" s="678"/>
      <c r="J20" s="678"/>
      <c r="K20" s="679"/>
    </row>
    <row r="21" spans="2:11" ht="30" customHeight="1" thickBot="1">
      <c r="B21" s="342">
        <v>4</v>
      </c>
      <c r="C21" s="342">
        <v>127</v>
      </c>
      <c r="D21" s="343">
        <v>46050</v>
      </c>
      <c r="E21" s="346" t="s">
        <v>140</v>
      </c>
      <c r="F21" s="342" t="s">
        <v>168</v>
      </c>
      <c r="G21" s="342" t="s">
        <v>166</v>
      </c>
      <c r="H21" s="334" t="s">
        <v>196</v>
      </c>
      <c r="I21" s="334" t="s">
        <v>216</v>
      </c>
      <c r="J21" s="334" t="s">
        <v>202</v>
      </c>
      <c r="K21" s="334" t="s">
        <v>235</v>
      </c>
    </row>
    <row r="22" spans="2:11" ht="30" customHeight="1" thickBot="1">
      <c r="B22" s="349">
        <v>4</v>
      </c>
      <c r="C22" s="350">
        <v>128</v>
      </c>
      <c r="D22" s="351">
        <v>46052</v>
      </c>
      <c r="E22" s="352" t="s">
        <v>140</v>
      </c>
      <c r="F22" s="350" t="s">
        <v>163</v>
      </c>
      <c r="G22" s="342" t="s">
        <v>147</v>
      </c>
      <c r="H22" s="334" t="s">
        <v>196</v>
      </c>
      <c r="I22" s="334" t="s">
        <v>216</v>
      </c>
      <c r="J22" s="334" t="s">
        <v>202</v>
      </c>
      <c r="K22" s="334" t="s">
        <v>235</v>
      </c>
    </row>
    <row r="23" spans="2:11" ht="30" customHeight="1" thickBot="1">
      <c r="B23" s="333">
        <v>4</v>
      </c>
      <c r="C23" s="334">
        <v>129</v>
      </c>
      <c r="D23" s="335">
        <v>46052</v>
      </c>
      <c r="E23" s="344" t="s">
        <v>165</v>
      </c>
      <c r="F23" s="334" t="s">
        <v>167</v>
      </c>
      <c r="G23" s="334" t="s">
        <v>171</v>
      </c>
      <c r="H23" s="334" t="s">
        <v>185</v>
      </c>
      <c r="I23" s="334" t="s">
        <v>217</v>
      </c>
      <c r="J23" s="334" t="s">
        <v>202</v>
      </c>
      <c r="K23" s="334" t="s">
        <v>243</v>
      </c>
    </row>
    <row r="24" spans="2:11" ht="30" customHeight="1" thickBot="1">
      <c r="B24" s="333">
        <v>4</v>
      </c>
      <c r="C24" s="334">
        <v>130</v>
      </c>
      <c r="D24" s="335">
        <v>46050</v>
      </c>
      <c r="E24" s="344" t="s">
        <v>142</v>
      </c>
      <c r="F24" s="334" t="s">
        <v>161</v>
      </c>
      <c r="G24" s="334" t="s">
        <v>144</v>
      </c>
      <c r="H24" s="334" t="s">
        <v>170</v>
      </c>
      <c r="I24" s="334" t="s">
        <v>217</v>
      </c>
      <c r="J24" s="334" t="s">
        <v>202</v>
      </c>
      <c r="K24" s="334" t="s">
        <v>241</v>
      </c>
    </row>
    <row r="25" spans="2:11" ht="30" customHeight="1" thickBot="1">
      <c r="B25" s="333"/>
      <c r="C25" s="369" t="s">
        <v>134</v>
      </c>
      <c r="D25" s="335"/>
      <c r="E25" s="337"/>
      <c r="F25" s="369" t="s">
        <v>149</v>
      </c>
      <c r="G25" s="334"/>
      <c r="H25" s="334"/>
      <c r="I25" s="334"/>
      <c r="J25" s="334"/>
      <c r="K25" s="334"/>
    </row>
    <row r="26" spans="2:11" ht="30" customHeight="1" thickBot="1">
      <c r="B26" s="677"/>
      <c r="C26" s="678"/>
      <c r="D26" s="678"/>
      <c r="E26" s="678"/>
      <c r="F26" s="678"/>
      <c r="G26" s="678"/>
      <c r="H26" s="678"/>
      <c r="I26" s="678"/>
      <c r="J26" s="678"/>
      <c r="K26" s="679"/>
    </row>
    <row r="27" spans="2:11" ht="30" customHeight="1" thickBot="1">
      <c r="B27" s="342">
        <v>5</v>
      </c>
      <c r="C27" s="353">
        <v>131</v>
      </c>
      <c r="D27" s="343">
        <v>46059</v>
      </c>
      <c r="E27" s="346" t="s">
        <v>165</v>
      </c>
      <c r="F27" s="342" t="s">
        <v>149</v>
      </c>
      <c r="G27" s="342" t="s">
        <v>167</v>
      </c>
      <c r="H27" s="342" t="s">
        <v>189</v>
      </c>
      <c r="I27" s="342" t="s">
        <v>211</v>
      </c>
      <c r="J27" s="334" t="s">
        <v>202</v>
      </c>
      <c r="K27" s="342" t="s">
        <v>226</v>
      </c>
    </row>
    <row r="28" spans="2:11" ht="30" customHeight="1" thickBot="1">
      <c r="B28" s="342">
        <v>5</v>
      </c>
      <c r="C28" s="342">
        <v>132</v>
      </c>
      <c r="D28" s="343">
        <v>46059</v>
      </c>
      <c r="E28" s="346" t="s">
        <v>140</v>
      </c>
      <c r="F28" s="342" t="s">
        <v>163</v>
      </c>
      <c r="G28" s="342" t="s">
        <v>158</v>
      </c>
      <c r="H28" s="334" t="s">
        <v>196</v>
      </c>
      <c r="I28" s="334" t="s">
        <v>216</v>
      </c>
      <c r="J28" s="334" t="s">
        <v>202</v>
      </c>
      <c r="K28" s="334" t="s">
        <v>235</v>
      </c>
    </row>
    <row r="29" spans="2:11" ht="30" customHeight="1" thickBot="1">
      <c r="B29" s="342">
        <v>5</v>
      </c>
      <c r="C29" s="342">
        <v>133</v>
      </c>
      <c r="D29" s="343">
        <v>46059</v>
      </c>
      <c r="E29" s="346" t="s">
        <v>140</v>
      </c>
      <c r="F29" s="342" t="s">
        <v>144</v>
      </c>
      <c r="G29" s="342" t="s">
        <v>147</v>
      </c>
      <c r="H29" s="342" t="s">
        <v>186</v>
      </c>
      <c r="I29" s="342" t="s">
        <v>214</v>
      </c>
      <c r="J29" s="334" t="s">
        <v>202</v>
      </c>
      <c r="K29" s="342" t="s">
        <v>223</v>
      </c>
    </row>
    <row r="30" spans="2:11" ht="30" customHeight="1" thickBot="1">
      <c r="B30" s="342">
        <v>5</v>
      </c>
      <c r="C30" s="342">
        <v>134</v>
      </c>
      <c r="D30" s="343">
        <v>46059</v>
      </c>
      <c r="E30" s="346" t="s">
        <v>165</v>
      </c>
      <c r="F30" s="342" t="s">
        <v>166</v>
      </c>
      <c r="G30" s="342" t="s">
        <v>161</v>
      </c>
      <c r="H30" s="342" t="s">
        <v>200</v>
      </c>
      <c r="I30" s="342" t="s">
        <v>204</v>
      </c>
      <c r="J30" s="334" t="s">
        <v>202</v>
      </c>
      <c r="K30" s="342" t="s">
        <v>244</v>
      </c>
    </row>
    <row r="31" spans="2:11" ht="30" customHeight="1" thickBot="1">
      <c r="B31" s="342"/>
      <c r="C31" s="377" t="s">
        <v>134</v>
      </c>
      <c r="D31" s="343"/>
      <c r="E31" s="347"/>
      <c r="F31" s="377" t="s">
        <v>168</v>
      </c>
      <c r="G31" s="342"/>
      <c r="H31" s="342"/>
      <c r="I31" s="342"/>
      <c r="J31" s="342"/>
      <c r="K31" s="342"/>
    </row>
    <row r="32" spans="2:11" ht="30" customHeight="1" thickBot="1">
      <c r="B32" s="680"/>
      <c r="C32" s="681"/>
      <c r="D32" s="681"/>
      <c r="E32" s="681"/>
      <c r="F32" s="681"/>
      <c r="G32" s="681"/>
      <c r="H32" s="681"/>
      <c r="I32" s="681"/>
      <c r="J32" s="681"/>
      <c r="K32" s="682"/>
    </row>
    <row r="33" spans="2:12" ht="30" customHeight="1" thickBot="1">
      <c r="B33" s="342">
        <v>6</v>
      </c>
      <c r="C33" s="353">
        <v>135</v>
      </c>
      <c r="D33" s="343">
        <v>46064</v>
      </c>
      <c r="E33" s="346" t="s">
        <v>140</v>
      </c>
      <c r="F33" s="342" t="s">
        <v>147</v>
      </c>
      <c r="G33" s="342" t="s">
        <v>168</v>
      </c>
      <c r="H33" s="350" t="s">
        <v>191</v>
      </c>
      <c r="I33" s="350" t="s">
        <v>217</v>
      </c>
      <c r="J33" s="334" t="s">
        <v>202</v>
      </c>
      <c r="K33" s="350" t="s">
        <v>228</v>
      </c>
    </row>
    <row r="34" spans="2:12" ht="30" customHeight="1" thickBot="1">
      <c r="B34" s="342">
        <v>6</v>
      </c>
      <c r="C34" s="342">
        <v>136</v>
      </c>
      <c r="D34" s="343">
        <v>46065</v>
      </c>
      <c r="E34" s="346" t="s">
        <v>164</v>
      </c>
      <c r="F34" s="342" t="s">
        <v>158</v>
      </c>
      <c r="G34" s="342" t="s">
        <v>144</v>
      </c>
      <c r="H34" s="334" t="s">
        <v>169</v>
      </c>
      <c r="I34" s="334" t="s">
        <v>205</v>
      </c>
      <c r="J34" s="334" t="s">
        <v>202</v>
      </c>
      <c r="K34" s="334" t="s">
        <v>240</v>
      </c>
      <c r="L34" s="329"/>
    </row>
    <row r="35" spans="2:12" ht="30" customHeight="1" thickBot="1">
      <c r="B35" s="342">
        <v>6</v>
      </c>
      <c r="C35" s="342">
        <v>137</v>
      </c>
      <c r="D35" s="343">
        <v>46066</v>
      </c>
      <c r="E35" s="346" t="s">
        <v>165</v>
      </c>
      <c r="F35" s="342" t="s">
        <v>149</v>
      </c>
      <c r="G35" s="342" t="s">
        <v>163</v>
      </c>
      <c r="H35" s="342" t="s">
        <v>189</v>
      </c>
      <c r="I35" s="342" t="s">
        <v>211</v>
      </c>
      <c r="J35" s="334" t="s">
        <v>202</v>
      </c>
      <c r="K35" s="342" t="s">
        <v>226</v>
      </c>
      <c r="L35" s="327"/>
    </row>
    <row r="36" spans="2:12" ht="30" customHeight="1" thickBot="1">
      <c r="B36" s="342">
        <v>6</v>
      </c>
      <c r="C36" s="342">
        <v>138</v>
      </c>
      <c r="D36" s="343">
        <v>46066</v>
      </c>
      <c r="E36" s="346" t="s">
        <v>165</v>
      </c>
      <c r="F36" s="342" t="s">
        <v>167</v>
      </c>
      <c r="G36" s="342" t="s">
        <v>161</v>
      </c>
      <c r="H36" s="342" t="s">
        <v>185</v>
      </c>
      <c r="I36" s="342" t="s">
        <v>217</v>
      </c>
      <c r="J36" s="334" t="s">
        <v>202</v>
      </c>
      <c r="K36" s="342" t="s">
        <v>243</v>
      </c>
      <c r="L36" s="328"/>
    </row>
    <row r="37" spans="2:12" ht="30" customHeight="1" thickBot="1">
      <c r="B37" s="342"/>
      <c r="C37" s="377" t="s">
        <v>134</v>
      </c>
      <c r="D37" s="343"/>
      <c r="E37" s="347"/>
      <c r="F37" s="377" t="s">
        <v>166</v>
      </c>
      <c r="G37" s="342"/>
      <c r="H37" s="342"/>
      <c r="I37" s="342"/>
      <c r="J37" s="342"/>
      <c r="K37" s="342"/>
      <c r="L37" s="328"/>
    </row>
    <row r="38" spans="2:12" ht="30" customHeight="1" thickBot="1">
      <c r="B38" s="680"/>
      <c r="C38" s="681"/>
      <c r="D38" s="681"/>
      <c r="E38" s="681"/>
      <c r="F38" s="681"/>
      <c r="G38" s="681"/>
      <c r="H38" s="681"/>
      <c r="I38" s="681"/>
      <c r="J38" s="681"/>
      <c r="K38" s="682"/>
      <c r="L38" s="328"/>
    </row>
    <row r="39" spans="2:12" ht="30" customHeight="1" thickBot="1">
      <c r="B39" s="342">
        <v>7</v>
      </c>
      <c r="C39" s="353">
        <v>139</v>
      </c>
      <c r="D39" s="343">
        <v>46073</v>
      </c>
      <c r="E39" s="346" t="s">
        <v>140</v>
      </c>
      <c r="F39" s="342" t="s">
        <v>163</v>
      </c>
      <c r="G39" s="342" t="s">
        <v>167</v>
      </c>
      <c r="H39" s="334" t="s">
        <v>196</v>
      </c>
      <c r="I39" s="334" t="s">
        <v>216</v>
      </c>
      <c r="J39" s="334" t="s">
        <v>202</v>
      </c>
      <c r="K39" s="334" t="s">
        <v>235</v>
      </c>
      <c r="L39" s="328"/>
    </row>
    <row r="40" spans="2:12" ht="30" customHeight="1" thickBot="1">
      <c r="B40" s="342">
        <v>7</v>
      </c>
      <c r="C40" s="342">
        <v>140</v>
      </c>
      <c r="D40" s="343">
        <v>46073</v>
      </c>
      <c r="E40" s="346" t="s">
        <v>140</v>
      </c>
      <c r="F40" s="342" t="s">
        <v>144</v>
      </c>
      <c r="G40" s="342" t="s">
        <v>149</v>
      </c>
      <c r="H40" s="342" t="s">
        <v>186</v>
      </c>
      <c r="I40" s="342" t="s">
        <v>214</v>
      </c>
      <c r="J40" s="334" t="s">
        <v>202</v>
      </c>
      <c r="K40" s="342" t="s">
        <v>223</v>
      </c>
      <c r="L40" s="328"/>
    </row>
    <row r="41" spans="2:12" ht="30" customHeight="1" thickBot="1">
      <c r="B41" s="342">
        <v>7</v>
      </c>
      <c r="C41" s="342">
        <v>141</v>
      </c>
      <c r="D41" s="343">
        <v>46071</v>
      </c>
      <c r="E41" s="346" t="s">
        <v>140</v>
      </c>
      <c r="F41" s="342" t="s">
        <v>168</v>
      </c>
      <c r="G41" s="342" t="s">
        <v>158</v>
      </c>
      <c r="H41" s="334" t="s">
        <v>196</v>
      </c>
      <c r="I41" s="334" t="s">
        <v>216</v>
      </c>
      <c r="J41" s="334" t="s">
        <v>202</v>
      </c>
      <c r="K41" s="334" t="s">
        <v>235</v>
      </c>
      <c r="L41" s="328"/>
    </row>
    <row r="42" spans="2:12" ht="30" customHeight="1" thickBot="1">
      <c r="B42" s="342">
        <v>7</v>
      </c>
      <c r="C42" s="342">
        <v>142</v>
      </c>
      <c r="D42" s="343">
        <v>46073</v>
      </c>
      <c r="E42" s="346" t="s">
        <v>165</v>
      </c>
      <c r="F42" s="342" t="s">
        <v>166</v>
      </c>
      <c r="G42" s="342" t="s">
        <v>147</v>
      </c>
      <c r="H42" s="334" t="s">
        <v>200</v>
      </c>
      <c r="I42" s="334" t="s">
        <v>204</v>
      </c>
      <c r="J42" s="334" t="s">
        <v>202</v>
      </c>
      <c r="K42" s="334" t="s">
        <v>244</v>
      </c>
      <c r="L42" s="328"/>
    </row>
    <row r="43" spans="2:12" ht="30" customHeight="1" thickBot="1">
      <c r="B43" s="342"/>
      <c r="C43" s="377" t="s">
        <v>134</v>
      </c>
      <c r="D43" s="343"/>
      <c r="E43" s="347"/>
      <c r="F43" s="377" t="s">
        <v>161</v>
      </c>
      <c r="G43" s="342"/>
      <c r="H43" s="342"/>
      <c r="I43" s="342"/>
      <c r="J43" s="342"/>
      <c r="K43" s="342"/>
      <c r="L43" s="328"/>
    </row>
    <row r="44" spans="2:12" ht="30" customHeight="1" thickBot="1">
      <c r="B44" s="680"/>
      <c r="C44" s="681"/>
      <c r="D44" s="681"/>
      <c r="E44" s="681"/>
      <c r="F44" s="681"/>
      <c r="G44" s="681"/>
      <c r="H44" s="681"/>
      <c r="I44" s="681"/>
      <c r="J44" s="681"/>
      <c r="K44" s="682"/>
      <c r="L44" s="328"/>
    </row>
    <row r="45" spans="2:12" ht="30" customHeight="1" thickBot="1">
      <c r="B45" s="333">
        <v>8</v>
      </c>
      <c r="C45" s="334">
        <v>143</v>
      </c>
      <c r="D45" s="335">
        <v>46079</v>
      </c>
      <c r="E45" s="344" t="s">
        <v>164</v>
      </c>
      <c r="F45" s="334" t="s">
        <v>158</v>
      </c>
      <c r="G45" s="342" t="s">
        <v>166</v>
      </c>
      <c r="H45" s="334" t="s">
        <v>169</v>
      </c>
      <c r="I45" s="334" t="s">
        <v>205</v>
      </c>
      <c r="J45" s="334" t="s">
        <v>202</v>
      </c>
      <c r="K45" s="334" t="s">
        <v>240</v>
      </c>
      <c r="L45" s="328"/>
    </row>
    <row r="46" spans="2:12" ht="30" customHeight="1" thickBot="1">
      <c r="B46" s="333">
        <v>8</v>
      </c>
      <c r="C46" s="334">
        <v>144</v>
      </c>
      <c r="D46" s="335">
        <v>46080</v>
      </c>
      <c r="E46" s="344" t="s">
        <v>165</v>
      </c>
      <c r="F46" s="334" t="s">
        <v>149</v>
      </c>
      <c r="G46" s="334" t="s">
        <v>168</v>
      </c>
      <c r="H46" s="342" t="s">
        <v>189</v>
      </c>
      <c r="I46" s="342" t="s">
        <v>211</v>
      </c>
      <c r="J46" s="334" t="s">
        <v>202</v>
      </c>
      <c r="K46" s="342" t="s">
        <v>226</v>
      </c>
      <c r="L46" s="328"/>
    </row>
    <row r="47" spans="2:12" ht="30" customHeight="1" thickBot="1">
      <c r="B47" s="333">
        <v>8</v>
      </c>
      <c r="C47" s="334">
        <v>145</v>
      </c>
      <c r="D47" s="335">
        <v>46080</v>
      </c>
      <c r="E47" s="344" t="s">
        <v>165</v>
      </c>
      <c r="F47" s="334" t="s">
        <v>167</v>
      </c>
      <c r="G47" s="342" t="s">
        <v>144</v>
      </c>
      <c r="H47" s="342" t="s">
        <v>185</v>
      </c>
      <c r="I47" s="342" t="s">
        <v>217</v>
      </c>
      <c r="J47" s="334" t="s">
        <v>202</v>
      </c>
      <c r="K47" s="342" t="s">
        <v>243</v>
      </c>
      <c r="L47" s="328"/>
    </row>
    <row r="48" spans="2:12" ht="30" customHeight="1" thickBot="1">
      <c r="B48" s="333">
        <v>8</v>
      </c>
      <c r="C48" s="334">
        <v>146</v>
      </c>
      <c r="D48" s="335">
        <v>46080</v>
      </c>
      <c r="E48" s="344" t="s">
        <v>140</v>
      </c>
      <c r="F48" s="334" t="s">
        <v>163</v>
      </c>
      <c r="G48" s="342" t="s">
        <v>161</v>
      </c>
      <c r="H48" s="334" t="s">
        <v>196</v>
      </c>
      <c r="I48" s="334" t="s">
        <v>216</v>
      </c>
      <c r="J48" s="334" t="s">
        <v>202</v>
      </c>
      <c r="K48" s="334" t="s">
        <v>235</v>
      </c>
      <c r="L48" s="328"/>
    </row>
    <row r="49" spans="2:12" ht="30" customHeight="1" thickBot="1">
      <c r="B49" s="333"/>
      <c r="C49" s="369" t="s">
        <v>134</v>
      </c>
      <c r="D49" s="335"/>
      <c r="E49" s="345"/>
      <c r="F49" s="369" t="s">
        <v>147</v>
      </c>
      <c r="G49" s="334"/>
      <c r="H49" s="334"/>
      <c r="I49" s="334"/>
      <c r="J49" s="334"/>
      <c r="K49" s="334"/>
      <c r="L49" s="328"/>
    </row>
    <row r="50" spans="2:12" ht="30" customHeight="1" thickBot="1">
      <c r="B50" s="674"/>
      <c r="C50" s="675"/>
      <c r="D50" s="675"/>
      <c r="E50" s="675"/>
      <c r="F50" s="675"/>
      <c r="G50" s="675"/>
      <c r="H50" s="675"/>
      <c r="I50" s="675"/>
      <c r="J50" s="675"/>
      <c r="K50" s="676"/>
      <c r="L50" s="328"/>
    </row>
    <row r="51" spans="2:12" ht="30" customHeight="1" thickBot="1">
      <c r="B51" s="333">
        <v>9</v>
      </c>
      <c r="C51" s="334">
        <v>147</v>
      </c>
      <c r="D51" s="335">
        <v>46087</v>
      </c>
      <c r="E51" s="344" t="s">
        <v>141</v>
      </c>
      <c r="F51" s="334" t="s">
        <v>163</v>
      </c>
      <c r="G51" s="334" t="s">
        <v>144</v>
      </c>
      <c r="H51" s="334" t="s">
        <v>196</v>
      </c>
      <c r="I51" s="334" t="s">
        <v>216</v>
      </c>
      <c r="J51" s="334" t="s">
        <v>202</v>
      </c>
      <c r="K51" s="334" t="s">
        <v>235</v>
      </c>
      <c r="L51" s="328"/>
    </row>
    <row r="52" spans="2:12" ht="30" customHeight="1" thickBot="1">
      <c r="B52" s="333">
        <v>9</v>
      </c>
      <c r="C52" s="334">
        <v>148</v>
      </c>
      <c r="D52" s="335">
        <v>46087</v>
      </c>
      <c r="E52" s="344" t="s">
        <v>165</v>
      </c>
      <c r="F52" s="348" t="s">
        <v>166</v>
      </c>
      <c r="G52" s="334" t="s">
        <v>149</v>
      </c>
      <c r="H52" s="334"/>
      <c r="I52" s="334"/>
      <c r="J52" s="334" t="s">
        <v>202</v>
      </c>
      <c r="K52" s="334" t="s">
        <v>244</v>
      </c>
      <c r="L52" s="328"/>
    </row>
    <row r="53" spans="2:12" ht="30" customHeight="1" thickBot="1">
      <c r="B53" s="333">
        <v>9</v>
      </c>
      <c r="C53" s="334">
        <v>149</v>
      </c>
      <c r="D53" s="335">
        <v>46085</v>
      </c>
      <c r="E53" s="344" t="s">
        <v>140</v>
      </c>
      <c r="F53" s="334" t="s">
        <v>168</v>
      </c>
      <c r="G53" s="334" t="s">
        <v>167</v>
      </c>
      <c r="H53" s="334" t="s">
        <v>196</v>
      </c>
      <c r="I53" s="334" t="s">
        <v>216</v>
      </c>
      <c r="J53" s="334" t="s">
        <v>202</v>
      </c>
      <c r="K53" s="334" t="s">
        <v>235</v>
      </c>
      <c r="L53" s="328"/>
    </row>
    <row r="54" spans="2:12" ht="30" customHeight="1" thickBot="1">
      <c r="B54" s="333">
        <v>9</v>
      </c>
      <c r="C54" s="334">
        <v>150</v>
      </c>
      <c r="D54" s="335">
        <v>46085</v>
      </c>
      <c r="E54" s="344" t="s">
        <v>140</v>
      </c>
      <c r="F54" s="334" t="s">
        <v>147</v>
      </c>
      <c r="G54" s="334" t="s">
        <v>161</v>
      </c>
      <c r="H54" s="350" t="s">
        <v>191</v>
      </c>
      <c r="I54" s="350" t="s">
        <v>217</v>
      </c>
      <c r="J54" s="334" t="s">
        <v>202</v>
      </c>
      <c r="K54" s="350" t="s">
        <v>228</v>
      </c>
      <c r="L54" s="328"/>
    </row>
    <row r="55" spans="2:12" ht="30" customHeight="1" thickBot="1">
      <c r="B55" s="333"/>
      <c r="C55" s="369" t="s">
        <v>134</v>
      </c>
      <c r="D55" s="335"/>
      <c r="E55" s="345"/>
      <c r="F55" s="369" t="s">
        <v>158</v>
      </c>
      <c r="G55" s="334"/>
      <c r="H55" s="334"/>
      <c r="I55" s="334"/>
      <c r="J55" s="334"/>
      <c r="K55" s="334"/>
      <c r="L55" s="328"/>
    </row>
    <row r="56" spans="2:12" ht="30" customHeight="1" thickBot="1">
      <c r="B56" s="677"/>
      <c r="C56" s="678"/>
      <c r="D56" s="678"/>
      <c r="E56" s="678"/>
      <c r="F56" s="678"/>
      <c r="G56" s="678"/>
      <c r="H56" s="678"/>
      <c r="I56" s="678"/>
      <c r="J56" s="678"/>
      <c r="K56" s="679"/>
      <c r="L56" s="328"/>
    </row>
    <row r="57" spans="2:12" ht="30" customHeight="1" thickBot="1">
      <c r="B57" s="342">
        <v>10</v>
      </c>
      <c r="C57" s="342">
        <v>151</v>
      </c>
      <c r="D57" s="343">
        <v>46092</v>
      </c>
      <c r="E57" s="346" t="s">
        <v>140</v>
      </c>
      <c r="F57" s="342" t="s">
        <v>147</v>
      </c>
      <c r="G57" s="342" t="s">
        <v>149</v>
      </c>
      <c r="H57" s="350" t="s">
        <v>191</v>
      </c>
      <c r="I57" s="350" t="s">
        <v>217</v>
      </c>
      <c r="J57" s="334" t="s">
        <v>202</v>
      </c>
      <c r="K57" s="350" t="s">
        <v>228</v>
      </c>
      <c r="L57" s="328"/>
    </row>
    <row r="58" spans="2:12" ht="30" customHeight="1" thickBot="1">
      <c r="B58" s="349">
        <v>10</v>
      </c>
      <c r="C58" s="350">
        <v>152</v>
      </c>
      <c r="D58" s="351">
        <v>46094</v>
      </c>
      <c r="E58" s="352" t="s">
        <v>165</v>
      </c>
      <c r="F58" s="350" t="s">
        <v>167</v>
      </c>
      <c r="G58" s="350" t="s">
        <v>166</v>
      </c>
      <c r="H58" s="342" t="s">
        <v>185</v>
      </c>
      <c r="I58" s="342" t="s">
        <v>217</v>
      </c>
      <c r="J58" s="334" t="s">
        <v>202</v>
      </c>
      <c r="K58" s="342" t="s">
        <v>243</v>
      </c>
      <c r="L58" s="328"/>
    </row>
    <row r="59" spans="2:12" ht="30" customHeight="1" thickBot="1">
      <c r="B59" s="333">
        <v>10</v>
      </c>
      <c r="C59" s="334">
        <v>153</v>
      </c>
      <c r="D59" s="351">
        <v>46092</v>
      </c>
      <c r="E59" s="344" t="s">
        <v>141</v>
      </c>
      <c r="F59" s="334" t="s">
        <v>168</v>
      </c>
      <c r="G59" s="334" t="s">
        <v>163</v>
      </c>
      <c r="H59" s="334" t="s">
        <v>196</v>
      </c>
      <c r="I59" s="334" t="s">
        <v>216</v>
      </c>
      <c r="J59" s="334" t="s">
        <v>202</v>
      </c>
      <c r="K59" s="334" t="s">
        <v>235</v>
      </c>
      <c r="L59" s="328"/>
    </row>
    <row r="60" spans="2:12" ht="30" customHeight="1" thickBot="1">
      <c r="B60" s="333">
        <v>10</v>
      </c>
      <c r="C60" s="334">
        <v>154</v>
      </c>
      <c r="D60" s="351">
        <v>46092</v>
      </c>
      <c r="E60" s="344" t="s">
        <v>142</v>
      </c>
      <c r="F60" s="334" t="s">
        <v>161</v>
      </c>
      <c r="G60" s="334" t="s">
        <v>158</v>
      </c>
      <c r="H60" s="334" t="s">
        <v>170</v>
      </c>
      <c r="I60" s="334" t="s">
        <v>217</v>
      </c>
      <c r="J60" s="334" t="s">
        <v>202</v>
      </c>
      <c r="K60" s="334" t="s">
        <v>241</v>
      </c>
      <c r="L60" s="328"/>
    </row>
    <row r="61" spans="2:12" ht="30" customHeight="1" thickBot="1">
      <c r="B61" s="333"/>
      <c r="C61" s="369" t="s">
        <v>134</v>
      </c>
      <c r="D61" s="335"/>
      <c r="E61" s="337"/>
      <c r="F61" s="369" t="s">
        <v>229</v>
      </c>
      <c r="G61" s="334"/>
      <c r="H61" s="334"/>
      <c r="I61" s="334"/>
      <c r="J61" s="334"/>
      <c r="K61" s="334"/>
      <c r="L61" s="328"/>
    </row>
    <row r="62" spans="2:12" ht="30" customHeight="1" thickBot="1">
      <c r="B62" s="677"/>
      <c r="C62" s="678"/>
      <c r="D62" s="678"/>
      <c r="E62" s="678"/>
      <c r="F62" s="678"/>
      <c r="G62" s="678"/>
      <c r="H62" s="678"/>
      <c r="I62" s="678"/>
      <c r="J62" s="678"/>
      <c r="K62" s="679"/>
      <c r="L62" s="328"/>
    </row>
    <row r="63" spans="2:12" ht="30" customHeight="1" thickBot="1">
      <c r="B63" s="342">
        <v>11</v>
      </c>
      <c r="C63" s="342">
        <v>155</v>
      </c>
      <c r="D63" s="343">
        <v>46100</v>
      </c>
      <c r="E63" s="346" t="s">
        <v>164</v>
      </c>
      <c r="F63" s="334" t="s">
        <v>171</v>
      </c>
      <c r="G63" s="342" t="s">
        <v>147</v>
      </c>
      <c r="H63" s="334" t="s">
        <v>169</v>
      </c>
      <c r="I63" s="334" t="s">
        <v>205</v>
      </c>
      <c r="J63" s="334" t="s">
        <v>202</v>
      </c>
      <c r="K63" s="334" t="s">
        <v>240</v>
      </c>
      <c r="L63" s="328"/>
    </row>
    <row r="64" spans="2:12" ht="30" customHeight="1" thickBot="1">
      <c r="B64" s="349">
        <v>11</v>
      </c>
      <c r="C64" s="350">
        <v>156</v>
      </c>
      <c r="D64" s="351">
        <v>46099</v>
      </c>
      <c r="E64" s="352" t="s">
        <v>140</v>
      </c>
      <c r="F64" s="350" t="s">
        <v>168</v>
      </c>
      <c r="G64" s="350" t="s">
        <v>144</v>
      </c>
      <c r="H64" s="334" t="s">
        <v>196</v>
      </c>
      <c r="I64" s="334" t="s">
        <v>216</v>
      </c>
      <c r="J64" s="334" t="s">
        <v>202</v>
      </c>
      <c r="K64" s="334" t="s">
        <v>235</v>
      </c>
      <c r="L64" s="328"/>
    </row>
    <row r="65" spans="2:12" ht="30" customHeight="1" thickBot="1">
      <c r="B65" s="333">
        <v>11</v>
      </c>
      <c r="C65" s="334">
        <v>157</v>
      </c>
      <c r="D65" s="335">
        <v>46101</v>
      </c>
      <c r="E65" s="344" t="s">
        <v>140</v>
      </c>
      <c r="F65" s="334" t="s">
        <v>163</v>
      </c>
      <c r="G65" s="334" t="s">
        <v>166</v>
      </c>
      <c r="H65" s="334" t="s">
        <v>196</v>
      </c>
      <c r="I65" s="334" t="s">
        <v>216</v>
      </c>
      <c r="J65" s="334" t="s">
        <v>202</v>
      </c>
      <c r="K65" s="334" t="s">
        <v>235</v>
      </c>
      <c r="L65" s="328"/>
    </row>
    <row r="66" spans="2:12" ht="30" customHeight="1" thickBot="1">
      <c r="B66" s="333">
        <v>11</v>
      </c>
      <c r="C66" s="334">
        <v>158</v>
      </c>
      <c r="D66" s="335">
        <v>46101</v>
      </c>
      <c r="E66" s="344" t="s">
        <v>165</v>
      </c>
      <c r="F66" s="334" t="s">
        <v>149</v>
      </c>
      <c r="G66" s="334" t="s">
        <v>161</v>
      </c>
      <c r="H66" s="342" t="s">
        <v>189</v>
      </c>
      <c r="I66" s="342" t="s">
        <v>211</v>
      </c>
      <c r="J66" s="334" t="s">
        <v>202</v>
      </c>
      <c r="K66" s="342" t="s">
        <v>226</v>
      </c>
      <c r="L66" s="328"/>
    </row>
    <row r="67" spans="2:12" ht="30" customHeight="1" thickBot="1">
      <c r="B67" s="333"/>
      <c r="C67" s="369" t="s">
        <v>134</v>
      </c>
      <c r="D67" s="335"/>
      <c r="E67" s="337"/>
      <c r="F67" s="369" t="s">
        <v>167</v>
      </c>
      <c r="G67" s="334"/>
      <c r="H67" s="334"/>
      <c r="I67" s="334"/>
      <c r="J67" s="334"/>
      <c r="K67" s="334"/>
      <c r="L67" s="328"/>
    </row>
    <row r="68" spans="2:12" ht="30" customHeight="1" thickBot="1">
      <c r="B68" s="677"/>
      <c r="C68" s="678"/>
      <c r="D68" s="678"/>
      <c r="E68" s="678"/>
      <c r="F68" s="678"/>
      <c r="G68" s="678"/>
      <c r="H68" s="678"/>
      <c r="I68" s="678"/>
      <c r="J68" s="678"/>
      <c r="K68" s="679"/>
      <c r="L68" s="328"/>
    </row>
    <row r="69" spans="2:12" ht="30" customHeight="1" thickBot="1">
      <c r="B69" s="342">
        <v>12</v>
      </c>
      <c r="C69" s="353">
        <v>159</v>
      </c>
      <c r="D69" s="343">
        <v>46106</v>
      </c>
      <c r="E69" s="346" t="s">
        <v>140</v>
      </c>
      <c r="F69" s="342" t="s">
        <v>147</v>
      </c>
      <c r="G69" s="342" t="s">
        <v>167</v>
      </c>
      <c r="H69" s="350" t="s">
        <v>191</v>
      </c>
      <c r="I69" s="350" t="s">
        <v>217</v>
      </c>
      <c r="J69" s="334" t="s">
        <v>202</v>
      </c>
      <c r="K69" s="350" t="s">
        <v>228</v>
      </c>
      <c r="L69" s="328"/>
    </row>
    <row r="70" spans="2:12" ht="30" customHeight="1" thickBot="1">
      <c r="B70" s="342">
        <v>12</v>
      </c>
      <c r="C70" s="342">
        <v>160</v>
      </c>
      <c r="D70" s="343">
        <v>46107</v>
      </c>
      <c r="E70" s="346" t="s">
        <v>164</v>
      </c>
      <c r="F70" s="342" t="s">
        <v>158</v>
      </c>
      <c r="G70" s="342" t="s">
        <v>149</v>
      </c>
      <c r="H70" s="334" t="s">
        <v>169</v>
      </c>
      <c r="I70" s="334" t="s">
        <v>205</v>
      </c>
      <c r="J70" s="334" t="s">
        <v>202</v>
      </c>
      <c r="K70" s="334" t="s">
        <v>240</v>
      </c>
      <c r="L70" s="328"/>
    </row>
    <row r="71" spans="2:12" ht="30" customHeight="1" thickBot="1">
      <c r="B71" s="342">
        <v>12</v>
      </c>
      <c r="C71" s="342">
        <v>161</v>
      </c>
      <c r="D71" s="343">
        <v>46108</v>
      </c>
      <c r="E71" s="346" t="s">
        <v>165</v>
      </c>
      <c r="F71" s="342" t="s">
        <v>166</v>
      </c>
      <c r="G71" s="342" t="s">
        <v>144</v>
      </c>
      <c r="H71" s="334" t="s">
        <v>200</v>
      </c>
      <c r="I71" s="334" t="s">
        <v>204</v>
      </c>
      <c r="J71" s="334" t="s">
        <v>202</v>
      </c>
      <c r="K71" s="334" t="s">
        <v>244</v>
      </c>
      <c r="L71" s="328"/>
    </row>
    <row r="72" spans="2:12" ht="30" customHeight="1" thickBot="1">
      <c r="B72" s="342">
        <v>12</v>
      </c>
      <c r="C72" s="342">
        <v>162</v>
      </c>
      <c r="D72" s="343">
        <v>46106</v>
      </c>
      <c r="E72" s="346" t="s">
        <v>142</v>
      </c>
      <c r="F72" s="342" t="s">
        <v>161</v>
      </c>
      <c r="G72" s="342" t="s">
        <v>168</v>
      </c>
      <c r="H72" s="334" t="s">
        <v>170</v>
      </c>
      <c r="I72" s="334" t="s">
        <v>217</v>
      </c>
      <c r="J72" s="334" t="s">
        <v>202</v>
      </c>
      <c r="K72" s="334" t="s">
        <v>241</v>
      </c>
      <c r="L72" s="328"/>
    </row>
    <row r="73" spans="2:12" ht="30" customHeight="1" thickBot="1">
      <c r="B73" s="342"/>
      <c r="C73" s="377" t="s">
        <v>134</v>
      </c>
      <c r="D73" s="343"/>
      <c r="E73" s="347"/>
      <c r="F73" s="377" t="s">
        <v>163</v>
      </c>
      <c r="G73" s="342"/>
      <c r="H73" s="342"/>
      <c r="I73" s="342"/>
      <c r="J73" s="342"/>
      <c r="K73" s="342"/>
      <c r="L73" s="328"/>
    </row>
    <row r="74" spans="2:12" ht="30" customHeight="1" thickBot="1">
      <c r="B74" s="680"/>
      <c r="C74" s="681"/>
      <c r="D74" s="681"/>
      <c r="E74" s="681"/>
      <c r="F74" s="681"/>
      <c r="G74" s="681"/>
      <c r="H74" s="681"/>
      <c r="I74" s="681"/>
      <c r="J74" s="681"/>
      <c r="K74" s="682"/>
      <c r="L74" s="328"/>
    </row>
    <row r="75" spans="2:12" ht="30" customHeight="1" thickBot="1">
      <c r="B75" s="342">
        <v>13</v>
      </c>
      <c r="C75" s="353">
        <v>163</v>
      </c>
      <c r="D75" s="343">
        <v>46115</v>
      </c>
      <c r="E75" s="346" t="s">
        <v>165</v>
      </c>
      <c r="F75" s="342" t="s">
        <v>166</v>
      </c>
      <c r="G75" s="342" t="s">
        <v>168</v>
      </c>
      <c r="H75" s="334" t="s">
        <v>200</v>
      </c>
      <c r="I75" s="334" t="s">
        <v>204</v>
      </c>
      <c r="J75" s="334" t="s">
        <v>202</v>
      </c>
      <c r="K75" s="334" t="s">
        <v>244</v>
      </c>
      <c r="L75" s="328"/>
    </row>
    <row r="76" spans="2:12" ht="30" customHeight="1" thickBot="1">
      <c r="B76" s="342">
        <v>13</v>
      </c>
      <c r="C76" s="342">
        <v>164</v>
      </c>
      <c r="D76" s="343">
        <v>46113</v>
      </c>
      <c r="E76" s="346" t="s">
        <v>140</v>
      </c>
      <c r="F76" s="342" t="s">
        <v>147</v>
      </c>
      <c r="G76" s="334" t="s">
        <v>163</v>
      </c>
      <c r="H76" s="350" t="s">
        <v>277</v>
      </c>
      <c r="I76" s="350" t="s">
        <v>217</v>
      </c>
      <c r="J76" s="334" t="s">
        <v>202</v>
      </c>
      <c r="K76" s="350" t="s">
        <v>278</v>
      </c>
      <c r="L76" s="328"/>
    </row>
    <row r="77" spans="2:12" ht="30" customHeight="1" thickBot="1">
      <c r="B77" s="342">
        <v>13</v>
      </c>
      <c r="C77" s="342">
        <v>165</v>
      </c>
      <c r="D77" s="343">
        <v>46114</v>
      </c>
      <c r="E77" s="346" t="s">
        <v>164</v>
      </c>
      <c r="F77" s="342" t="s">
        <v>158</v>
      </c>
      <c r="G77" s="342" t="s">
        <v>167</v>
      </c>
      <c r="H77" s="334" t="s">
        <v>169</v>
      </c>
      <c r="I77" s="334" t="s">
        <v>205</v>
      </c>
      <c r="J77" s="334" t="s">
        <v>202</v>
      </c>
      <c r="K77" s="334" t="s">
        <v>240</v>
      </c>
      <c r="L77" s="328"/>
    </row>
    <row r="78" spans="2:12" ht="30" customHeight="1" thickBot="1">
      <c r="B78" s="342">
        <v>13</v>
      </c>
      <c r="C78" s="342">
        <v>166</v>
      </c>
      <c r="D78" s="343">
        <v>46115</v>
      </c>
      <c r="E78" s="346" t="s">
        <v>140</v>
      </c>
      <c r="F78" s="342" t="s">
        <v>144</v>
      </c>
      <c r="G78" s="342" t="s">
        <v>161</v>
      </c>
      <c r="H78" s="342" t="s">
        <v>186</v>
      </c>
      <c r="I78" s="342" t="s">
        <v>214</v>
      </c>
      <c r="J78" s="334" t="s">
        <v>202</v>
      </c>
      <c r="K78" s="342" t="s">
        <v>223</v>
      </c>
      <c r="L78" s="328"/>
    </row>
    <row r="79" spans="2:12" ht="30" customHeight="1" thickBot="1">
      <c r="B79" s="342"/>
      <c r="C79" s="377" t="s">
        <v>134</v>
      </c>
      <c r="D79" s="343"/>
      <c r="E79" s="347"/>
      <c r="F79" s="377" t="s">
        <v>149</v>
      </c>
      <c r="G79" s="342"/>
      <c r="H79" s="342"/>
      <c r="I79" s="342"/>
      <c r="J79" s="342"/>
      <c r="K79" s="342"/>
      <c r="L79" s="328"/>
    </row>
    <row r="80" spans="2:12" ht="30" customHeight="1" thickBot="1">
      <c r="B80" s="680"/>
      <c r="C80" s="681"/>
      <c r="D80" s="681"/>
      <c r="E80" s="681"/>
      <c r="F80" s="681"/>
      <c r="G80" s="681"/>
      <c r="H80" s="681"/>
      <c r="I80" s="681"/>
      <c r="J80" s="681"/>
      <c r="K80" s="682"/>
      <c r="L80" s="328"/>
    </row>
    <row r="81" spans="2:12" ht="30" customHeight="1" thickBot="1">
      <c r="B81" s="342">
        <v>14</v>
      </c>
      <c r="C81" s="353">
        <v>167</v>
      </c>
      <c r="D81" s="343">
        <v>46122</v>
      </c>
      <c r="E81" s="346" t="s">
        <v>165</v>
      </c>
      <c r="F81" s="342" t="s">
        <v>167</v>
      </c>
      <c r="G81" s="342" t="s">
        <v>149</v>
      </c>
      <c r="H81" s="342" t="s">
        <v>185</v>
      </c>
      <c r="I81" s="342" t="s">
        <v>217</v>
      </c>
      <c r="J81" s="334" t="s">
        <v>202</v>
      </c>
      <c r="K81" s="342" t="s">
        <v>243</v>
      </c>
      <c r="L81" s="328"/>
    </row>
    <row r="82" spans="2:12" ht="30" customHeight="1" thickBot="1">
      <c r="B82" s="342">
        <v>14</v>
      </c>
      <c r="C82" s="342">
        <v>168</v>
      </c>
      <c r="D82" s="343">
        <v>46121</v>
      </c>
      <c r="E82" s="346" t="s">
        <v>164</v>
      </c>
      <c r="F82" s="342" t="s">
        <v>158</v>
      </c>
      <c r="G82" s="342" t="s">
        <v>163</v>
      </c>
      <c r="H82" s="334" t="s">
        <v>169</v>
      </c>
      <c r="I82" s="334" t="s">
        <v>205</v>
      </c>
      <c r="J82" s="334" t="s">
        <v>202</v>
      </c>
      <c r="K82" s="334" t="s">
        <v>240</v>
      </c>
      <c r="L82" s="328"/>
    </row>
    <row r="83" spans="2:12" ht="30" customHeight="1" thickBot="1">
      <c r="B83" s="342">
        <v>14</v>
      </c>
      <c r="C83" s="342">
        <v>169</v>
      </c>
      <c r="D83" s="343">
        <v>46120</v>
      </c>
      <c r="E83" s="346" t="s">
        <v>140</v>
      </c>
      <c r="F83" s="342" t="s">
        <v>147</v>
      </c>
      <c r="G83" s="342" t="s">
        <v>144</v>
      </c>
      <c r="H83" s="350" t="s">
        <v>191</v>
      </c>
      <c r="I83" s="350" t="s">
        <v>217</v>
      </c>
      <c r="J83" s="334" t="s">
        <v>202</v>
      </c>
      <c r="K83" s="350" t="s">
        <v>228</v>
      </c>
      <c r="L83" s="328"/>
    </row>
    <row r="84" spans="2:12" ht="30" customHeight="1" thickBot="1">
      <c r="B84" s="342">
        <v>14</v>
      </c>
      <c r="C84" s="342">
        <v>170</v>
      </c>
      <c r="D84" s="343">
        <v>46119</v>
      </c>
      <c r="E84" s="346" t="s">
        <v>165</v>
      </c>
      <c r="F84" s="342" t="s">
        <v>161</v>
      </c>
      <c r="G84" s="342" t="s">
        <v>166</v>
      </c>
      <c r="H84" s="334" t="s">
        <v>200</v>
      </c>
      <c r="I84" s="334" t="s">
        <v>204</v>
      </c>
      <c r="J84" s="334" t="s">
        <v>202</v>
      </c>
      <c r="K84" s="334" t="s">
        <v>244</v>
      </c>
      <c r="L84" s="328"/>
    </row>
    <row r="85" spans="2:12" ht="30" customHeight="1" thickBot="1">
      <c r="B85" s="342"/>
      <c r="C85" s="377" t="s">
        <v>134</v>
      </c>
      <c r="D85" s="343"/>
      <c r="E85" s="347"/>
      <c r="F85" s="377" t="s">
        <v>168</v>
      </c>
      <c r="G85" s="342"/>
      <c r="H85" s="342"/>
      <c r="I85" s="342"/>
      <c r="J85" s="342"/>
      <c r="K85" s="342"/>
      <c r="L85" s="328"/>
    </row>
    <row r="86" spans="2:12" ht="30" customHeight="1" thickBot="1">
      <c r="B86" s="680"/>
      <c r="C86" s="681"/>
      <c r="D86" s="681"/>
      <c r="E86" s="681"/>
      <c r="F86" s="681"/>
      <c r="G86" s="681"/>
      <c r="H86" s="681"/>
      <c r="I86" s="681"/>
      <c r="J86" s="681"/>
      <c r="K86" s="682"/>
      <c r="L86" s="328"/>
    </row>
    <row r="87" spans="2:12" ht="30" customHeight="1" thickBot="1">
      <c r="B87" s="342">
        <v>15</v>
      </c>
      <c r="C87" s="342">
        <v>171</v>
      </c>
      <c r="D87" s="343">
        <v>46127</v>
      </c>
      <c r="E87" s="346" t="s">
        <v>140</v>
      </c>
      <c r="F87" s="334" t="s">
        <v>168</v>
      </c>
      <c r="G87" s="334" t="s">
        <v>147</v>
      </c>
      <c r="H87" s="334" t="s">
        <v>196</v>
      </c>
      <c r="I87" s="334" t="s">
        <v>216</v>
      </c>
      <c r="J87" s="334" t="s">
        <v>202</v>
      </c>
      <c r="K87" s="334" t="s">
        <v>235</v>
      </c>
      <c r="L87" s="328"/>
    </row>
    <row r="88" spans="2:12" ht="30" customHeight="1" thickBot="1">
      <c r="B88" s="349">
        <v>15</v>
      </c>
      <c r="C88" s="350">
        <v>172</v>
      </c>
      <c r="D88" s="351">
        <v>46147</v>
      </c>
      <c r="E88" s="352" t="s">
        <v>140</v>
      </c>
      <c r="F88" s="334" t="s">
        <v>144</v>
      </c>
      <c r="G88" s="334" t="s">
        <v>171</v>
      </c>
      <c r="H88" s="342" t="s">
        <v>186</v>
      </c>
      <c r="I88" s="342" t="s">
        <v>214</v>
      </c>
      <c r="J88" s="334" t="s">
        <v>202</v>
      </c>
      <c r="K88" s="342" t="s">
        <v>223</v>
      </c>
      <c r="L88" s="328"/>
    </row>
    <row r="89" spans="2:12" ht="30" customHeight="1" thickBot="1">
      <c r="B89" s="333">
        <v>15</v>
      </c>
      <c r="C89" s="334">
        <v>173</v>
      </c>
      <c r="D89" s="335">
        <v>46133</v>
      </c>
      <c r="E89" s="344" t="s">
        <v>140</v>
      </c>
      <c r="F89" s="334" t="s">
        <v>163</v>
      </c>
      <c r="G89" s="334" t="s">
        <v>149</v>
      </c>
      <c r="H89" s="334" t="s">
        <v>196</v>
      </c>
      <c r="I89" s="334" t="s">
        <v>216</v>
      </c>
      <c r="J89" s="334" t="s">
        <v>202</v>
      </c>
      <c r="K89" s="334" t="s">
        <v>235</v>
      </c>
      <c r="L89" s="328"/>
    </row>
    <row r="90" spans="2:12" ht="30" customHeight="1" thickBot="1">
      <c r="B90" s="333">
        <v>15</v>
      </c>
      <c r="C90" s="334">
        <v>174</v>
      </c>
      <c r="D90" s="335">
        <v>46127</v>
      </c>
      <c r="E90" s="344" t="s">
        <v>142</v>
      </c>
      <c r="F90" s="334" t="s">
        <v>161</v>
      </c>
      <c r="G90" s="334" t="s">
        <v>167</v>
      </c>
      <c r="H90" s="334" t="s">
        <v>170</v>
      </c>
      <c r="I90" s="334" t="s">
        <v>217</v>
      </c>
      <c r="J90" s="334" t="s">
        <v>202</v>
      </c>
      <c r="K90" s="334" t="s">
        <v>241</v>
      </c>
      <c r="L90" s="328"/>
    </row>
    <row r="91" spans="2:12" ht="30" customHeight="1" thickBot="1">
      <c r="B91" s="333"/>
      <c r="C91" s="369" t="s">
        <v>134</v>
      </c>
      <c r="D91" s="335"/>
      <c r="E91" s="337"/>
      <c r="F91" s="369" t="s">
        <v>166</v>
      </c>
      <c r="G91" s="334"/>
      <c r="H91" s="334"/>
      <c r="I91" s="334"/>
      <c r="J91" s="334"/>
      <c r="K91" s="334"/>
      <c r="L91" s="328"/>
    </row>
    <row r="92" spans="2:12" ht="30" customHeight="1" thickBot="1">
      <c r="B92" s="677"/>
      <c r="C92" s="678"/>
      <c r="D92" s="678"/>
      <c r="E92" s="678"/>
      <c r="F92" s="678"/>
      <c r="G92" s="678"/>
      <c r="H92" s="678"/>
      <c r="I92" s="678"/>
      <c r="J92" s="678"/>
      <c r="K92" s="679"/>
      <c r="L92" s="328"/>
    </row>
    <row r="93" spans="2:12" ht="30" customHeight="1" thickBot="1">
      <c r="B93" s="342">
        <v>16</v>
      </c>
      <c r="C93" s="353">
        <v>175</v>
      </c>
      <c r="D93" s="343">
        <v>46136</v>
      </c>
      <c r="E93" s="346" t="s">
        <v>165</v>
      </c>
      <c r="F93" s="342" t="s">
        <v>167</v>
      </c>
      <c r="G93" s="342" t="s">
        <v>163</v>
      </c>
      <c r="H93" s="342" t="s">
        <v>185</v>
      </c>
      <c r="I93" s="342" t="s">
        <v>217</v>
      </c>
      <c r="J93" s="334" t="s">
        <v>202</v>
      </c>
      <c r="K93" s="342" t="s">
        <v>243</v>
      </c>
      <c r="L93" s="328"/>
    </row>
    <row r="94" spans="2:12" ht="30" customHeight="1" thickBot="1">
      <c r="B94" s="342">
        <v>16</v>
      </c>
      <c r="C94" s="342">
        <v>176</v>
      </c>
      <c r="D94" s="343">
        <v>46136</v>
      </c>
      <c r="E94" s="346" t="s">
        <v>165</v>
      </c>
      <c r="F94" s="342" t="s">
        <v>149</v>
      </c>
      <c r="G94" s="342" t="s">
        <v>144</v>
      </c>
      <c r="H94" s="342" t="s">
        <v>189</v>
      </c>
      <c r="I94" s="342" t="s">
        <v>211</v>
      </c>
      <c r="J94" s="334" t="s">
        <v>202</v>
      </c>
      <c r="K94" s="342" t="s">
        <v>226</v>
      </c>
      <c r="L94" s="328"/>
    </row>
    <row r="95" spans="2:12" ht="30" customHeight="1" thickBot="1">
      <c r="B95" s="342">
        <v>16</v>
      </c>
      <c r="C95" s="342">
        <v>177</v>
      </c>
      <c r="D95" s="343">
        <v>46135</v>
      </c>
      <c r="E95" s="346" t="s">
        <v>164</v>
      </c>
      <c r="F95" s="342" t="s">
        <v>158</v>
      </c>
      <c r="G95" s="342" t="s">
        <v>168</v>
      </c>
      <c r="H95" s="334" t="s">
        <v>169</v>
      </c>
      <c r="I95" s="334" t="s">
        <v>205</v>
      </c>
      <c r="J95" s="334" t="s">
        <v>202</v>
      </c>
      <c r="K95" s="334" t="s">
        <v>240</v>
      </c>
      <c r="L95" s="328"/>
    </row>
    <row r="96" spans="2:12" ht="30" customHeight="1" thickBot="1">
      <c r="B96" s="342">
        <v>16</v>
      </c>
      <c r="C96" s="342">
        <v>178</v>
      </c>
      <c r="D96" s="343">
        <v>46134</v>
      </c>
      <c r="E96" s="346" t="s">
        <v>140</v>
      </c>
      <c r="F96" s="342" t="s">
        <v>147</v>
      </c>
      <c r="G96" s="342" t="s">
        <v>166</v>
      </c>
      <c r="H96" s="350" t="s">
        <v>288</v>
      </c>
      <c r="I96" s="350" t="s">
        <v>217</v>
      </c>
      <c r="J96" s="334" t="s">
        <v>202</v>
      </c>
      <c r="K96" s="350" t="s">
        <v>228</v>
      </c>
      <c r="L96" s="328"/>
    </row>
    <row r="97" spans="2:12" ht="30" customHeight="1" thickBot="1">
      <c r="B97" s="342"/>
      <c r="C97" s="377" t="s">
        <v>134</v>
      </c>
      <c r="D97" s="343"/>
      <c r="E97" s="347"/>
      <c r="F97" s="377" t="s">
        <v>161</v>
      </c>
      <c r="G97" s="342"/>
      <c r="H97" s="342"/>
      <c r="I97" s="342"/>
      <c r="J97" s="342"/>
      <c r="K97" s="342"/>
      <c r="L97" s="328"/>
    </row>
    <row r="98" spans="2:12" ht="30" customHeight="1" thickBot="1">
      <c r="B98" s="680"/>
      <c r="C98" s="681"/>
      <c r="D98" s="681"/>
      <c r="E98" s="681"/>
      <c r="F98" s="681"/>
      <c r="G98" s="681"/>
      <c r="H98" s="681"/>
      <c r="I98" s="681"/>
      <c r="J98" s="681"/>
      <c r="K98" s="682"/>
      <c r="L98" s="328"/>
    </row>
    <row r="99" spans="2:12" ht="30" customHeight="1" thickBot="1">
      <c r="B99" s="342">
        <v>17</v>
      </c>
      <c r="C99" s="353">
        <v>179</v>
      </c>
      <c r="D99" s="343">
        <v>46143</v>
      </c>
      <c r="E99" s="346" t="s">
        <v>165</v>
      </c>
      <c r="F99" s="342" t="s">
        <v>166</v>
      </c>
      <c r="G99" s="342" t="s">
        <v>158</v>
      </c>
      <c r="H99" s="334" t="s">
        <v>200</v>
      </c>
      <c r="I99" s="334" t="s">
        <v>204</v>
      </c>
      <c r="J99" s="334" t="s">
        <v>202</v>
      </c>
      <c r="K99" s="334" t="s">
        <v>244</v>
      </c>
      <c r="L99" s="328"/>
    </row>
    <row r="100" spans="2:12" ht="30" customHeight="1" thickBot="1">
      <c r="B100" s="342">
        <v>17</v>
      </c>
      <c r="C100" s="342">
        <v>180</v>
      </c>
      <c r="D100" s="343">
        <v>46141</v>
      </c>
      <c r="E100" s="346" t="s">
        <v>140</v>
      </c>
      <c r="F100" s="342" t="s">
        <v>168</v>
      </c>
      <c r="G100" s="342" t="s">
        <v>149</v>
      </c>
      <c r="H100" s="334" t="s">
        <v>196</v>
      </c>
      <c r="I100" s="334" t="s">
        <v>216</v>
      </c>
      <c r="J100" s="334" t="s">
        <v>202</v>
      </c>
      <c r="K100" s="334" t="s">
        <v>235</v>
      </c>
      <c r="L100" s="328"/>
    </row>
    <row r="101" spans="2:12" ht="30" customHeight="1" thickBot="1">
      <c r="B101" s="342">
        <v>17</v>
      </c>
      <c r="C101" s="342">
        <v>181</v>
      </c>
      <c r="D101" s="343">
        <v>46143</v>
      </c>
      <c r="E101" s="346" t="s">
        <v>140</v>
      </c>
      <c r="F101" s="342" t="s">
        <v>144</v>
      </c>
      <c r="G101" s="342" t="s">
        <v>167</v>
      </c>
      <c r="H101" s="342" t="s">
        <v>186</v>
      </c>
      <c r="I101" s="342" t="s">
        <v>214</v>
      </c>
      <c r="J101" s="334" t="s">
        <v>202</v>
      </c>
      <c r="K101" s="342" t="s">
        <v>223</v>
      </c>
      <c r="L101" s="328"/>
    </row>
    <row r="102" spans="2:12" ht="30" customHeight="1" thickBot="1">
      <c r="B102" s="342">
        <v>17</v>
      </c>
      <c r="C102" s="342">
        <v>182</v>
      </c>
      <c r="D102" s="343">
        <v>46141</v>
      </c>
      <c r="E102" s="346" t="s">
        <v>142</v>
      </c>
      <c r="F102" s="342" t="s">
        <v>161</v>
      </c>
      <c r="G102" s="342" t="s">
        <v>163</v>
      </c>
      <c r="H102" s="334" t="s">
        <v>170</v>
      </c>
      <c r="I102" s="334" t="s">
        <v>217</v>
      </c>
      <c r="J102" s="334" t="s">
        <v>202</v>
      </c>
      <c r="K102" s="334" t="s">
        <v>241</v>
      </c>
      <c r="L102" s="328"/>
    </row>
    <row r="103" spans="2:12" ht="30" customHeight="1" thickBot="1">
      <c r="B103" s="342"/>
      <c r="C103" s="377" t="s">
        <v>134</v>
      </c>
      <c r="D103" s="343"/>
      <c r="E103" s="347"/>
      <c r="F103" s="377" t="s">
        <v>147</v>
      </c>
      <c r="G103" s="342"/>
      <c r="H103" s="342"/>
      <c r="I103" s="342"/>
      <c r="J103" s="342"/>
      <c r="K103" s="342"/>
      <c r="L103" s="328"/>
    </row>
    <row r="104" spans="2:12" ht="30" customHeight="1" thickBot="1">
      <c r="B104" s="680"/>
      <c r="C104" s="681"/>
      <c r="D104" s="681"/>
      <c r="E104" s="681"/>
      <c r="F104" s="681"/>
      <c r="G104" s="681"/>
      <c r="H104" s="681"/>
      <c r="I104" s="681"/>
      <c r="J104" s="681"/>
      <c r="K104" s="682"/>
    </row>
    <row r="105" spans="2:12" ht="30" customHeight="1" thickBot="1">
      <c r="B105" s="342">
        <v>18</v>
      </c>
      <c r="C105" s="353">
        <v>183</v>
      </c>
      <c r="D105" s="343">
        <v>46150</v>
      </c>
      <c r="E105" s="346" t="s">
        <v>140</v>
      </c>
      <c r="F105" s="342" t="s">
        <v>144</v>
      </c>
      <c r="G105" s="342" t="s">
        <v>163</v>
      </c>
      <c r="H105" s="342" t="s">
        <v>186</v>
      </c>
      <c r="I105" s="342" t="s">
        <v>214</v>
      </c>
      <c r="J105" s="334" t="s">
        <v>202</v>
      </c>
      <c r="K105" s="342" t="s">
        <v>223</v>
      </c>
    </row>
    <row r="106" spans="2:12" ht="30" customHeight="1" thickBot="1">
      <c r="B106" s="342">
        <v>18</v>
      </c>
      <c r="C106" s="342">
        <v>184</v>
      </c>
      <c r="D106" s="343">
        <v>46126</v>
      </c>
      <c r="E106" s="346" t="s">
        <v>165</v>
      </c>
      <c r="F106" s="342" t="s">
        <v>149</v>
      </c>
      <c r="G106" s="342" t="s">
        <v>166</v>
      </c>
      <c r="H106" s="342" t="s">
        <v>189</v>
      </c>
      <c r="I106" s="342" t="s">
        <v>211</v>
      </c>
      <c r="J106" s="334" t="s">
        <v>202</v>
      </c>
      <c r="K106" s="342" t="s">
        <v>226</v>
      </c>
    </row>
    <row r="107" spans="2:12" ht="30" customHeight="1" thickBot="1">
      <c r="B107" s="342">
        <v>18</v>
      </c>
      <c r="C107" s="342">
        <v>185</v>
      </c>
      <c r="D107" s="343">
        <v>46150</v>
      </c>
      <c r="E107" s="346" t="s">
        <v>165</v>
      </c>
      <c r="F107" s="342" t="s">
        <v>167</v>
      </c>
      <c r="G107" s="342" t="s">
        <v>168</v>
      </c>
      <c r="H107" s="342" t="s">
        <v>185</v>
      </c>
      <c r="I107" s="342" t="s">
        <v>217</v>
      </c>
      <c r="J107" s="334" t="s">
        <v>202</v>
      </c>
      <c r="K107" s="342" t="s">
        <v>243</v>
      </c>
    </row>
    <row r="108" spans="2:12" ht="30" customHeight="1" thickBot="1">
      <c r="B108" s="342">
        <v>18</v>
      </c>
      <c r="C108" s="342">
        <v>186</v>
      </c>
      <c r="D108" s="343">
        <v>46148</v>
      </c>
      <c r="E108" s="346" t="s">
        <v>142</v>
      </c>
      <c r="F108" s="342" t="s">
        <v>161</v>
      </c>
      <c r="G108" s="342" t="s">
        <v>147</v>
      </c>
      <c r="H108" s="334" t="s">
        <v>170</v>
      </c>
      <c r="I108" s="334" t="s">
        <v>217</v>
      </c>
      <c r="J108" s="334" t="s">
        <v>202</v>
      </c>
      <c r="K108" s="334" t="s">
        <v>241</v>
      </c>
    </row>
    <row r="109" spans="2:12" ht="30" customHeight="1" thickBot="1">
      <c r="B109" s="342"/>
      <c r="C109" s="377" t="s">
        <v>134</v>
      </c>
      <c r="D109" s="343"/>
      <c r="E109" s="347"/>
      <c r="F109" s="377" t="s">
        <v>158</v>
      </c>
      <c r="G109" s="342"/>
      <c r="H109" s="342"/>
      <c r="I109" s="342"/>
      <c r="J109" s="342"/>
      <c r="K109" s="342"/>
    </row>
    <row r="110" spans="2:12" ht="30" customHeight="1" thickBot="1">
      <c r="B110" s="671" t="s">
        <v>287</v>
      </c>
      <c r="C110" s="672"/>
      <c r="D110" s="672"/>
      <c r="E110" s="672"/>
      <c r="F110" s="672"/>
      <c r="G110" s="672"/>
      <c r="H110" s="672"/>
      <c r="I110" s="672"/>
      <c r="J110" s="672"/>
      <c r="K110" s="683"/>
    </row>
    <row r="111" spans="2:12" ht="30" customHeight="1" thickBot="1">
      <c r="B111" s="342" t="s">
        <v>291</v>
      </c>
      <c r="C111" s="342">
        <v>187</v>
      </c>
      <c r="D111" s="343">
        <v>46154</v>
      </c>
      <c r="E111" s="346" t="s">
        <v>165</v>
      </c>
      <c r="F111" s="342" t="s">
        <v>149</v>
      </c>
      <c r="G111" s="342" t="s">
        <v>158</v>
      </c>
      <c r="H111" s="342" t="s">
        <v>189</v>
      </c>
      <c r="I111" s="342" t="s">
        <v>211</v>
      </c>
      <c r="J111" s="334" t="s">
        <v>202</v>
      </c>
      <c r="K111" s="342" t="s">
        <v>226</v>
      </c>
    </row>
    <row r="112" spans="2:12" ht="30" customHeight="1" thickBot="1">
      <c r="B112" s="342" t="s">
        <v>291</v>
      </c>
      <c r="C112" s="353">
        <v>188</v>
      </c>
      <c r="D112" s="343">
        <v>46162</v>
      </c>
      <c r="E112" s="346" t="s">
        <v>165</v>
      </c>
      <c r="F112" s="342" t="s">
        <v>147</v>
      </c>
      <c r="G112" s="342" t="s">
        <v>167</v>
      </c>
      <c r="H112" s="350" t="s">
        <v>191</v>
      </c>
      <c r="I112" s="350" t="s">
        <v>217</v>
      </c>
      <c r="J112" s="334" t="s">
        <v>202</v>
      </c>
      <c r="K112" s="350" t="s">
        <v>228</v>
      </c>
    </row>
    <row r="113" spans="2:11" ht="30" customHeight="1" thickBot="1">
      <c r="B113" s="342" t="s">
        <v>291</v>
      </c>
      <c r="C113" s="342">
        <v>189</v>
      </c>
      <c r="D113" s="343">
        <v>46163</v>
      </c>
      <c r="E113" s="346" t="s">
        <v>164</v>
      </c>
      <c r="F113" s="342" t="s">
        <v>158</v>
      </c>
      <c r="G113" s="342" t="s">
        <v>149</v>
      </c>
      <c r="H113" s="334" t="s">
        <v>169</v>
      </c>
      <c r="I113" s="334" t="s">
        <v>205</v>
      </c>
      <c r="J113" s="334" t="s">
        <v>202</v>
      </c>
      <c r="K113" s="334" t="s">
        <v>240</v>
      </c>
    </row>
    <row r="114" spans="2:11" ht="30" customHeight="1" thickBot="1">
      <c r="B114" s="342" t="s">
        <v>291</v>
      </c>
      <c r="C114" s="353">
        <v>190</v>
      </c>
      <c r="D114" s="343">
        <v>46157</v>
      </c>
      <c r="E114" s="346" t="s">
        <v>165</v>
      </c>
      <c r="F114" s="342" t="s">
        <v>167</v>
      </c>
      <c r="G114" s="342" t="s">
        <v>147</v>
      </c>
      <c r="H114" s="342" t="s">
        <v>185</v>
      </c>
      <c r="I114" s="342" t="s">
        <v>217</v>
      </c>
      <c r="J114" s="334" t="s">
        <v>202</v>
      </c>
      <c r="K114" s="342" t="s">
        <v>243</v>
      </c>
    </row>
    <row r="115" spans="2:11" ht="30" customHeight="1" thickBot="1">
      <c r="B115" s="671" t="s">
        <v>172</v>
      </c>
      <c r="C115" s="672"/>
      <c r="D115" s="672"/>
      <c r="E115" s="672"/>
      <c r="F115" s="672"/>
      <c r="G115" s="672"/>
      <c r="H115" s="672"/>
      <c r="I115" s="672"/>
      <c r="J115" s="672"/>
      <c r="K115" s="683"/>
    </row>
    <row r="116" spans="2:11" ht="30" customHeight="1" thickBot="1">
      <c r="B116" s="336" t="s">
        <v>122</v>
      </c>
      <c r="C116" s="330" t="s">
        <v>123</v>
      </c>
      <c r="D116" s="331"/>
      <c r="E116" s="330" t="s">
        <v>124</v>
      </c>
      <c r="F116" s="330" t="s">
        <v>125</v>
      </c>
      <c r="G116" s="330" t="s">
        <v>126</v>
      </c>
      <c r="H116" s="330" t="s">
        <v>13</v>
      </c>
      <c r="I116" s="330" t="s">
        <v>127</v>
      </c>
      <c r="J116" s="334"/>
      <c r="K116" s="338" t="s">
        <v>128</v>
      </c>
    </row>
    <row r="117" spans="2:11" ht="30" customHeight="1" thickBot="1">
      <c r="B117" s="333">
        <v>1</v>
      </c>
      <c r="C117" s="334">
        <v>73</v>
      </c>
      <c r="D117" s="335">
        <v>46037</v>
      </c>
      <c r="E117" s="334" t="s">
        <v>141</v>
      </c>
      <c r="F117" s="334" t="s">
        <v>150</v>
      </c>
      <c r="G117" s="334" t="s">
        <v>133</v>
      </c>
      <c r="H117" s="334" t="s">
        <v>152</v>
      </c>
      <c r="I117" s="334" t="s">
        <v>206</v>
      </c>
      <c r="J117" s="334" t="s">
        <v>201</v>
      </c>
      <c r="K117" s="339" t="s">
        <v>239</v>
      </c>
    </row>
    <row r="118" spans="2:11" ht="30" customHeight="1" thickBot="1">
      <c r="B118" s="333">
        <v>1</v>
      </c>
      <c r="C118" s="334">
        <v>74</v>
      </c>
      <c r="D118" s="335">
        <v>46035</v>
      </c>
      <c r="E118" s="334" t="s">
        <v>140</v>
      </c>
      <c r="F118" s="334" t="s">
        <v>154</v>
      </c>
      <c r="G118" s="334" t="s">
        <v>132</v>
      </c>
      <c r="H118" s="334" t="s">
        <v>196</v>
      </c>
      <c r="I118" s="334" t="s">
        <v>216</v>
      </c>
      <c r="J118" s="334" t="s">
        <v>202</v>
      </c>
      <c r="K118" s="339" t="s">
        <v>235</v>
      </c>
    </row>
    <row r="119" spans="2:11" ht="30" customHeight="1" thickBot="1">
      <c r="B119" s="333">
        <v>1</v>
      </c>
      <c r="C119" s="334">
        <v>75</v>
      </c>
      <c r="D119" s="335">
        <v>46036</v>
      </c>
      <c r="E119" s="334" t="s">
        <v>165</v>
      </c>
      <c r="F119" s="334" t="s">
        <v>153</v>
      </c>
      <c r="G119" s="334" t="s">
        <v>151</v>
      </c>
      <c r="H119" s="334" t="s">
        <v>195</v>
      </c>
      <c r="I119" s="334" t="s">
        <v>208</v>
      </c>
      <c r="J119" s="334" t="s">
        <v>202</v>
      </c>
      <c r="K119" s="339" t="s">
        <v>233</v>
      </c>
    </row>
    <row r="120" spans="2:11" ht="30" customHeight="1" thickBot="1">
      <c r="B120" s="333"/>
      <c r="C120" s="369" t="s">
        <v>134</v>
      </c>
      <c r="D120" s="335"/>
      <c r="E120" s="337"/>
      <c r="F120" s="337" t="s">
        <v>129</v>
      </c>
      <c r="G120" s="334"/>
      <c r="H120" s="334"/>
      <c r="I120" s="334"/>
      <c r="J120" s="334"/>
      <c r="K120" s="339"/>
    </row>
    <row r="121" spans="2:11" ht="30" customHeight="1" thickBot="1">
      <c r="B121" s="354"/>
      <c r="C121" s="355"/>
      <c r="D121" s="355"/>
      <c r="E121" s="355"/>
      <c r="F121" s="355"/>
      <c r="G121" s="355"/>
      <c r="H121" s="355"/>
      <c r="I121" s="355"/>
      <c r="J121" s="355"/>
      <c r="K121" s="356"/>
    </row>
    <row r="122" spans="2:11" ht="30" customHeight="1" thickBot="1">
      <c r="B122" s="333">
        <v>2</v>
      </c>
      <c r="C122" s="334">
        <v>76</v>
      </c>
      <c r="D122" s="335">
        <v>46045</v>
      </c>
      <c r="E122" s="334" t="s">
        <v>164</v>
      </c>
      <c r="F122" s="334" t="s">
        <v>133</v>
      </c>
      <c r="G122" s="334" t="s">
        <v>154</v>
      </c>
      <c r="H122" s="334" t="s">
        <v>194</v>
      </c>
      <c r="I122" s="334" t="s">
        <v>209</v>
      </c>
      <c r="J122" s="334" t="s">
        <v>202</v>
      </c>
      <c r="K122" s="339" t="s">
        <v>232</v>
      </c>
    </row>
    <row r="123" spans="2:11" ht="30" customHeight="1" thickBot="1">
      <c r="B123" s="333">
        <v>2</v>
      </c>
      <c r="C123" s="334">
        <v>77</v>
      </c>
      <c r="D123" s="335">
        <v>46044</v>
      </c>
      <c r="E123" s="334" t="s">
        <v>140</v>
      </c>
      <c r="F123" s="334" t="s">
        <v>132</v>
      </c>
      <c r="G123" s="334" t="s">
        <v>153</v>
      </c>
      <c r="H123" s="334" t="s">
        <v>136</v>
      </c>
      <c r="I123" s="334" t="s">
        <v>216</v>
      </c>
      <c r="J123" s="334" t="s">
        <v>202</v>
      </c>
      <c r="K123" s="339" t="s">
        <v>222</v>
      </c>
    </row>
    <row r="124" spans="2:11" ht="30" customHeight="1" thickBot="1">
      <c r="B124" s="333">
        <v>2</v>
      </c>
      <c r="C124" s="334">
        <v>78</v>
      </c>
      <c r="D124" s="335">
        <v>46045</v>
      </c>
      <c r="E124" s="334" t="s">
        <v>140</v>
      </c>
      <c r="F124" s="334" t="s">
        <v>151</v>
      </c>
      <c r="G124" s="334" t="s">
        <v>129</v>
      </c>
      <c r="H124" s="334" t="s">
        <v>188</v>
      </c>
      <c r="I124" s="334" t="s">
        <v>212</v>
      </c>
      <c r="J124" s="334" t="s">
        <v>202</v>
      </c>
      <c r="K124" s="339" t="s">
        <v>225</v>
      </c>
    </row>
    <row r="125" spans="2:11" ht="30" customHeight="1" thickBot="1">
      <c r="B125" s="333"/>
      <c r="C125" s="369" t="s">
        <v>134</v>
      </c>
      <c r="D125" s="335"/>
      <c r="E125" s="337"/>
      <c r="F125" s="369" t="s">
        <v>150</v>
      </c>
      <c r="G125" s="334"/>
      <c r="H125" s="334"/>
      <c r="I125" s="334"/>
      <c r="J125" s="334"/>
      <c r="K125" s="339"/>
    </row>
    <row r="126" spans="2:11" ht="30" customHeight="1" thickBot="1">
      <c r="B126" s="354"/>
      <c r="C126" s="355"/>
      <c r="D126" s="355"/>
      <c r="E126" s="355"/>
      <c r="F126" s="355"/>
      <c r="G126" s="355"/>
      <c r="H126" s="355"/>
      <c r="I126" s="355"/>
      <c r="J126" s="355"/>
      <c r="K126" s="356"/>
    </row>
    <row r="127" spans="2:11" ht="30" customHeight="1" thickBot="1">
      <c r="B127" s="333">
        <v>3</v>
      </c>
      <c r="C127" s="334">
        <v>79</v>
      </c>
      <c r="D127" s="335">
        <v>46050</v>
      </c>
      <c r="E127" s="334" t="s">
        <v>165</v>
      </c>
      <c r="F127" s="334" t="s">
        <v>153</v>
      </c>
      <c r="G127" s="334" t="s">
        <v>133</v>
      </c>
      <c r="H127" s="334" t="s">
        <v>195</v>
      </c>
      <c r="I127" s="334" t="s">
        <v>208</v>
      </c>
      <c r="J127" s="334" t="s">
        <v>202</v>
      </c>
      <c r="K127" s="339" t="s">
        <v>233</v>
      </c>
    </row>
    <row r="128" spans="2:11" ht="30" customHeight="1" thickBot="1">
      <c r="B128" s="333">
        <v>3</v>
      </c>
      <c r="C128" s="334">
        <v>80</v>
      </c>
      <c r="D128" s="335">
        <v>46051</v>
      </c>
      <c r="E128" s="334" t="s">
        <v>140</v>
      </c>
      <c r="F128" s="334" t="s">
        <v>150</v>
      </c>
      <c r="G128" s="334" t="s">
        <v>154</v>
      </c>
      <c r="H128" s="334" t="s">
        <v>152</v>
      </c>
      <c r="I128" s="334" t="s">
        <v>206</v>
      </c>
      <c r="J128" s="334" t="s">
        <v>201</v>
      </c>
      <c r="K128" s="339" t="s">
        <v>239</v>
      </c>
    </row>
    <row r="129" spans="2:11" ht="30" customHeight="1" thickBot="1">
      <c r="B129" s="333">
        <v>3</v>
      </c>
      <c r="C129" s="334">
        <v>81</v>
      </c>
      <c r="D129" s="335">
        <v>46052</v>
      </c>
      <c r="E129" s="334" t="s">
        <v>142</v>
      </c>
      <c r="F129" s="334" t="s">
        <v>129</v>
      </c>
      <c r="G129" s="334" t="s">
        <v>132</v>
      </c>
      <c r="H129" s="334" t="s">
        <v>183</v>
      </c>
      <c r="I129" s="334" t="s">
        <v>215</v>
      </c>
      <c r="J129" s="334" t="s">
        <v>201</v>
      </c>
      <c r="K129" s="339" t="s">
        <v>220</v>
      </c>
    </row>
    <row r="130" spans="2:11" ht="30" customHeight="1" thickBot="1">
      <c r="B130" s="333"/>
      <c r="C130" s="369" t="s">
        <v>134</v>
      </c>
      <c r="D130" s="335"/>
      <c r="E130" s="337"/>
      <c r="F130" s="369" t="s">
        <v>151</v>
      </c>
      <c r="G130" s="334"/>
      <c r="H130" s="334"/>
      <c r="I130" s="334"/>
      <c r="J130" s="334"/>
      <c r="K130" s="339"/>
    </row>
    <row r="131" spans="2:11" ht="30" customHeight="1" thickBot="1">
      <c r="B131" s="354"/>
      <c r="C131" s="355"/>
      <c r="D131" s="355"/>
      <c r="E131" s="355"/>
      <c r="F131" s="355"/>
      <c r="G131" s="355"/>
      <c r="H131" s="355"/>
      <c r="I131" s="355"/>
      <c r="J131" s="355"/>
      <c r="K131" s="356"/>
    </row>
    <row r="132" spans="2:11" ht="30" customHeight="1" thickBot="1">
      <c r="B132" s="333">
        <v>4</v>
      </c>
      <c r="C132" s="334">
        <v>82</v>
      </c>
      <c r="D132" s="335">
        <v>46059</v>
      </c>
      <c r="E132" s="334" t="s">
        <v>164</v>
      </c>
      <c r="F132" s="334" t="s">
        <v>133</v>
      </c>
      <c r="G132" s="334" t="s">
        <v>129</v>
      </c>
      <c r="H132" s="334" t="s">
        <v>194</v>
      </c>
      <c r="I132" s="334" t="s">
        <v>209</v>
      </c>
      <c r="J132" s="334" t="s">
        <v>202</v>
      </c>
      <c r="K132" s="339" t="s">
        <v>232</v>
      </c>
    </row>
    <row r="133" spans="2:11" ht="30" customHeight="1" thickBot="1">
      <c r="B133" s="333">
        <v>4</v>
      </c>
      <c r="C133" s="334">
        <v>83</v>
      </c>
      <c r="D133" s="335">
        <v>46057</v>
      </c>
      <c r="E133" s="334" t="s">
        <v>165</v>
      </c>
      <c r="F133" s="334" t="s">
        <v>153</v>
      </c>
      <c r="G133" s="334" t="s">
        <v>150</v>
      </c>
      <c r="H133" s="334" t="s">
        <v>195</v>
      </c>
      <c r="I133" s="334" t="s">
        <v>208</v>
      </c>
      <c r="J133" s="334" t="s">
        <v>202</v>
      </c>
      <c r="K133" s="339" t="s">
        <v>233</v>
      </c>
    </row>
    <row r="134" spans="2:11" ht="30" customHeight="1" thickBot="1">
      <c r="B134" s="333">
        <v>4</v>
      </c>
      <c r="C134" s="334">
        <v>84</v>
      </c>
      <c r="D134" s="335">
        <v>46058</v>
      </c>
      <c r="E134" s="334" t="s">
        <v>140</v>
      </c>
      <c r="F134" s="334" t="s">
        <v>132</v>
      </c>
      <c r="G134" s="334" t="s">
        <v>151</v>
      </c>
      <c r="H134" s="334" t="s">
        <v>136</v>
      </c>
      <c r="I134" s="334" t="s">
        <v>216</v>
      </c>
      <c r="J134" s="334" t="s">
        <v>202</v>
      </c>
      <c r="K134" s="339" t="s">
        <v>222</v>
      </c>
    </row>
    <row r="135" spans="2:11" ht="30" customHeight="1" thickBot="1">
      <c r="B135" s="333"/>
      <c r="C135" s="369" t="s">
        <v>134</v>
      </c>
      <c r="D135" s="335"/>
      <c r="E135" s="337"/>
      <c r="F135" s="369" t="s">
        <v>154</v>
      </c>
      <c r="G135" s="334"/>
      <c r="H135" s="334"/>
      <c r="I135" s="334"/>
      <c r="J135" s="334"/>
      <c r="K135" s="339"/>
    </row>
    <row r="136" spans="2:11" ht="30" customHeight="1" thickBot="1">
      <c r="B136" s="354"/>
      <c r="C136" s="355"/>
      <c r="D136" s="355"/>
      <c r="E136" s="355"/>
      <c r="F136" s="355"/>
      <c r="G136" s="355"/>
      <c r="H136" s="355"/>
      <c r="I136" s="355"/>
      <c r="J136" s="355"/>
      <c r="K136" s="356"/>
    </row>
    <row r="137" spans="2:11" ht="30" customHeight="1" thickBot="1">
      <c r="B137" s="333">
        <v>5</v>
      </c>
      <c r="C137" s="334">
        <v>85</v>
      </c>
      <c r="D137" s="335">
        <v>46136</v>
      </c>
      <c r="E137" s="334" t="s">
        <v>140</v>
      </c>
      <c r="F137" s="334" t="s">
        <v>151</v>
      </c>
      <c r="G137" s="334" t="s">
        <v>133</v>
      </c>
      <c r="H137" s="334" t="s">
        <v>188</v>
      </c>
      <c r="I137" s="334" t="s">
        <v>212</v>
      </c>
      <c r="J137" s="334" t="s">
        <v>202</v>
      </c>
      <c r="K137" s="339" t="s">
        <v>225</v>
      </c>
    </row>
    <row r="138" spans="2:11" ht="30" customHeight="1" thickBot="1">
      <c r="B138" s="333">
        <v>5</v>
      </c>
      <c r="C138" s="334">
        <v>86</v>
      </c>
      <c r="D138" s="335">
        <v>46066</v>
      </c>
      <c r="E138" s="334" t="s">
        <v>142</v>
      </c>
      <c r="F138" s="334" t="s">
        <v>129</v>
      </c>
      <c r="G138" s="334" t="s">
        <v>150</v>
      </c>
      <c r="H138" s="334" t="s">
        <v>183</v>
      </c>
      <c r="I138" s="334" t="s">
        <v>215</v>
      </c>
      <c r="J138" s="334" t="s">
        <v>201</v>
      </c>
      <c r="K138" s="339" t="s">
        <v>220</v>
      </c>
    </row>
    <row r="139" spans="2:11" ht="30" customHeight="1" thickBot="1">
      <c r="B139" s="333">
        <v>5</v>
      </c>
      <c r="C139" s="334">
        <v>87</v>
      </c>
      <c r="D139" s="335" t="s">
        <v>174</v>
      </c>
      <c r="E139" s="334" t="s">
        <v>139</v>
      </c>
      <c r="F139" s="334" t="s">
        <v>153</v>
      </c>
      <c r="G139" s="334" t="s">
        <v>154</v>
      </c>
      <c r="H139" s="334" t="s">
        <v>195</v>
      </c>
      <c r="I139" s="334" t="s">
        <v>208</v>
      </c>
      <c r="J139" s="334" t="s">
        <v>202</v>
      </c>
      <c r="K139" s="339" t="s">
        <v>233</v>
      </c>
    </row>
    <row r="140" spans="2:11" ht="30" customHeight="1" thickBot="1">
      <c r="B140" s="333"/>
      <c r="C140" s="369" t="s">
        <v>134</v>
      </c>
      <c r="D140" s="335"/>
      <c r="E140" s="337"/>
      <c r="F140" s="369" t="s">
        <v>132</v>
      </c>
      <c r="G140" s="334"/>
      <c r="H140" s="334"/>
      <c r="I140" s="334"/>
      <c r="J140" s="334"/>
      <c r="K140" s="339"/>
    </row>
    <row r="141" spans="2:11" ht="30" customHeight="1" thickBot="1">
      <c r="B141" s="354"/>
      <c r="C141" s="355"/>
      <c r="D141" s="355"/>
      <c r="E141" s="355"/>
      <c r="F141" s="355"/>
      <c r="G141" s="355"/>
      <c r="H141" s="355"/>
      <c r="I141" s="355"/>
      <c r="J141" s="355"/>
      <c r="K141" s="356"/>
    </row>
    <row r="142" spans="2:11" ht="30" customHeight="1" thickBot="1">
      <c r="B142" s="333">
        <v>6</v>
      </c>
      <c r="C142" s="334">
        <v>88</v>
      </c>
      <c r="D142" s="335">
        <v>46073</v>
      </c>
      <c r="E142" s="334" t="s">
        <v>164</v>
      </c>
      <c r="F142" s="334" t="s">
        <v>133</v>
      </c>
      <c r="G142" s="334" t="s">
        <v>132</v>
      </c>
      <c r="H142" s="334" t="s">
        <v>194</v>
      </c>
      <c r="I142" s="334" t="s">
        <v>209</v>
      </c>
      <c r="J142" s="334" t="s">
        <v>202</v>
      </c>
      <c r="K142" s="339" t="s">
        <v>232</v>
      </c>
    </row>
    <row r="143" spans="2:11" ht="30" customHeight="1" thickBot="1">
      <c r="B143" s="333">
        <v>6</v>
      </c>
      <c r="C143" s="334">
        <v>89</v>
      </c>
      <c r="D143" s="335">
        <v>46072</v>
      </c>
      <c r="E143" s="334" t="s">
        <v>140</v>
      </c>
      <c r="F143" s="334" t="s">
        <v>150</v>
      </c>
      <c r="G143" s="334" t="s">
        <v>151</v>
      </c>
      <c r="H143" s="334" t="s">
        <v>152</v>
      </c>
      <c r="I143" s="334" t="s">
        <v>206</v>
      </c>
      <c r="J143" s="334" t="s">
        <v>201</v>
      </c>
      <c r="K143" s="339" t="s">
        <v>239</v>
      </c>
    </row>
    <row r="144" spans="2:11" ht="30" customHeight="1" thickBot="1">
      <c r="B144" s="333">
        <v>6</v>
      </c>
      <c r="C144" s="334">
        <v>90</v>
      </c>
      <c r="D144" s="335">
        <v>46070</v>
      </c>
      <c r="E144" s="334" t="s">
        <v>140</v>
      </c>
      <c r="F144" s="334" t="s">
        <v>154</v>
      </c>
      <c r="G144" s="334" t="s">
        <v>129</v>
      </c>
      <c r="H144" s="334" t="s">
        <v>196</v>
      </c>
      <c r="I144" s="334" t="s">
        <v>216</v>
      </c>
      <c r="J144" s="334" t="s">
        <v>202</v>
      </c>
      <c r="K144" s="339" t="s">
        <v>235</v>
      </c>
    </row>
    <row r="145" spans="2:11" ht="30" customHeight="1" thickBot="1">
      <c r="B145" s="333"/>
      <c r="C145" s="369" t="s">
        <v>134</v>
      </c>
      <c r="D145" s="335"/>
      <c r="E145" s="337"/>
      <c r="F145" s="369" t="s">
        <v>153</v>
      </c>
      <c r="G145" s="334"/>
      <c r="H145" s="334"/>
      <c r="I145" s="334"/>
      <c r="J145" s="334"/>
      <c r="K145" s="339"/>
    </row>
    <row r="146" spans="2:11" ht="30" customHeight="1" thickBot="1">
      <c r="B146" s="354"/>
      <c r="C146" s="355"/>
      <c r="D146" s="355"/>
      <c r="E146" s="355"/>
      <c r="F146" s="355"/>
      <c r="G146" s="355"/>
      <c r="H146" s="355"/>
      <c r="I146" s="355"/>
      <c r="J146" s="355"/>
      <c r="K146" s="356"/>
    </row>
    <row r="147" spans="2:11" ht="30" customHeight="1" thickBot="1">
      <c r="B147" s="333">
        <v>7</v>
      </c>
      <c r="C147" s="334">
        <v>91</v>
      </c>
      <c r="D147" s="335">
        <v>46079</v>
      </c>
      <c r="E147" s="334" t="s">
        <v>140</v>
      </c>
      <c r="F147" s="334" t="s">
        <v>150</v>
      </c>
      <c r="G147" s="334" t="s">
        <v>132</v>
      </c>
      <c r="H147" s="334" t="s">
        <v>152</v>
      </c>
      <c r="I147" s="334" t="s">
        <v>206</v>
      </c>
      <c r="J147" s="334" t="s">
        <v>201</v>
      </c>
      <c r="K147" s="339" t="s">
        <v>239</v>
      </c>
    </row>
    <row r="148" spans="2:11" ht="30" customHeight="1" thickBot="1">
      <c r="B148" s="333">
        <v>7</v>
      </c>
      <c r="C148" s="334">
        <v>92</v>
      </c>
      <c r="D148" s="335">
        <v>46080</v>
      </c>
      <c r="E148" s="334" t="s">
        <v>140</v>
      </c>
      <c r="F148" s="334" t="s">
        <v>151</v>
      </c>
      <c r="G148" s="334" t="s">
        <v>154</v>
      </c>
      <c r="H148" s="334" t="s">
        <v>188</v>
      </c>
      <c r="I148" s="334" t="s">
        <v>212</v>
      </c>
      <c r="J148" s="334" t="s">
        <v>202</v>
      </c>
      <c r="K148" s="339" t="s">
        <v>225</v>
      </c>
    </row>
    <row r="149" spans="2:11" ht="30" customHeight="1" thickBot="1">
      <c r="B149" s="333">
        <v>7</v>
      </c>
      <c r="C149" s="334">
        <v>93</v>
      </c>
      <c r="D149" s="335">
        <v>46080</v>
      </c>
      <c r="E149" s="334" t="s">
        <v>138</v>
      </c>
      <c r="F149" s="334" t="s">
        <v>129</v>
      </c>
      <c r="G149" s="334" t="s">
        <v>153</v>
      </c>
      <c r="H149" s="334" t="s">
        <v>183</v>
      </c>
      <c r="I149" s="334" t="s">
        <v>215</v>
      </c>
      <c r="J149" s="334" t="s">
        <v>201</v>
      </c>
      <c r="K149" s="339" t="s">
        <v>220</v>
      </c>
    </row>
    <row r="150" spans="2:11" ht="30" customHeight="1" thickBot="1">
      <c r="B150" s="358"/>
      <c r="C150" s="378" t="s">
        <v>134</v>
      </c>
      <c r="D150" s="360"/>
      <c r="E150" s="359"/>
      <c r="F150" s="378" t="s">
        <v>133</v>
      </c>
      <c r="G150" s="361"/>
      <c r="H150" s="361"/>
      <c r="I150" s="361"/>
      <c r="J150" s="361"/>
      <c r="K150" s="362"/>
    </row>
    <row r="151" spans="2:11" ht="30" customHeight="1" thickBot="1">
      <c r="B151" s="364"/>
      <c r="C151" s="365"/>
      <c r="D151" s="366"/>
      <c r="E151" s="365"/>
      <c r="F151" s="365"/>
      <c r="G151" s="367"/>
      <c r="H151" s="367"/>
      <c r="I151" s="367"/>
      <c r="J151" s="367"/>
      <c r="K151" s="368"/>
    </row>
    <row r="152" spans="2:11" ht="30" customHeight="1" thickBot="1">
      <c r="B152" s="349">
        <v>8</v>
      </c>
      <c r="C152" s="350">
        <v>94</v>
      </c>
      <c r="D152" s="351">
        <v>46087</v>
      </c>
      <c r="E152" s="350" t="s">
        <v>164</v>
      </c>
      <c r="F152" s="350" t="s">
        <v>133</v>
      </c>
      <c r="G152" s="350" t="s">
        <v>150</v>
      </c>
      <c r="H152" s="334" t="s">
        <v>194</v>
      </c>
      <c r="I152" s="350" t="s">
        <v>209</v>
      </c>
      <c r="J152" s="334" t="s">
        <v>202</v>
      </c>
      <c r="K152" s="363" t="s">
        <v>232</v>
      </c>
    </row>
    <row r="153" spans="2:11" ht="30" customHeight="1" thickBot="1">
      <c r="B153" s="333">
        <v>8</v>
      </c>
      <c r="C153" s="334">
        <v>95</v>
      </c>
      <c r="D153" s="335">
        <v>46086</v>
      </c>
      <c r="E153" s="334" t="s">
        <v>140</v>
      </c>
      <c r="F153" s="334" t="s">
        <v>132</v>
      </c>
      <c r="G153" s="334" t="s">
        <v>154</v>
      </c>
      <c r="H153" s="334" t="s">
        <v>136</v>
      </c>
      <c r="I153" s="334" t="s">
        <v>216</v>
      </c>
      <c r="J153" s="334" t="s">
        <v>202</v>
      </c>
      <c r="K153" s="339" t="s">
        <v>222</v>
      </c>
    </row>
    <row r="154" spans="2:11" ht="30" customHeight="1" thickBot="1">
      <c r="B154" s="333">
        <v>8</v>
      </c>
      <c r="C154" s="334">
        <v>96</v>
      </c>
      <c r="D154" s="335">
        <v>46087</v>
      </c>
      <c r="E154" s="334" t="s">
        <v>140</v>
      </c>
      <c r="F154" s="334" t="s">
        <v>151</v>
      </c>
      <c r="G154" s="334" t="s">
        <v>153</v>
      </c>
      <c r="H154" s="334" t="s">
        <v>188</v>
      </c>
      <c r="I154" s="334" t="s">
        <v>212</v>
      </c>
      <c r="J154" s="334" t="s">
        <v>202</v>
      </c>
      <c r="K154" s="339" t="s">
        <v>225</v>
      </c>
    </row>
    <row r="155" spans="2:11" ht="30" customHeight="1" thickBot="1">
      <c r="B155" s="333"/>
      <c r="C155" s="369" t="s">
        <v>134</v>
      </c>
      <c r="D155" s="335"/>
      <c r="E155" s="337"/>
      <c r="F155" s="369" t="s">
        <v>129</v>
      </c>
      <c r="G155" s="334"/>
      <c r="H155" s="334"/>
      <c r="I155" s="334"/>
      <c r="J155" s="334"/>
      <c r="K155" s="339"/>
    </row>
    <row r="156" spans="2:11" ht="30" customHeight="1" thickBot="1">
      <c r="B156" s="354"/>
      <c r="C156" s="355"/>
      <c r="D156" s="355"/>
      <c r="E156" s="355"/>
      <c r="F156" s="355"/>
      <c r="G156" s="355"/>
      <c r="H156" s="355"/>
      <c r="I156" s="355"/>
      <c r="J156" s="355"/>
      <c r="K156" s="356"/>
    </row>
    <row r="157" spans="2:11" ht="30" customHeight="1" thickBot="1">
      <c r="B157" s="333">
        <v>9</v>
      </c>
      <c r="C157" s="334">
        <v>97</v>
      </c>
      <c r="D157" s="335">
        <v>46091</v>
      </c>
      <c r="E157" s="334" t="s">
        <v>140</v>
      </c>
      <c r="F157" s="334" t="s">
        <v>154</v>
      </c>
      <c r="G157" s="334" t="s">
        <v>133</v>
      </c>
      <c r="H157" s="334" t="s">
        <v>196</v>
      </c>
      <c r="I157" s="334" t="s">
        <v>216</v>
      </c>
      <c r="J157" s="334" t="s">
        <v>202</v>
      </c>
      <c r="K157" s="339" t="s">
        <v>235</v>
      </c>
    </row>
    <row r="158" spans="2:11" ht="30" customHeight="1" thickBot="1">
      <c r="B158" s="333">
        <v>9</v>
      </c>
      <c r="C158" s="334">
        <v>98</v>
      </c>
      <c r="D158" s="335">
        <v>46092</v>
      </c>
      <c r="E158" s="334" t="s">
        <v>165</v>
      </c>
      <c r="F158" s="334" t="s">
        <v>153</v>
      </c>
      <c r="G158" s="334" t="s">
        <v>132</v>
      </c>
      <c r="H158" s="334" t="s">
        <v>195</v>
      </c>
      <c r="I158" s="334" t="s">
        <v>208</v>
      </c>
      <c r="J158" s="334" t="s">
        <v>202</v>
      </c>
      <c r="K158" s="339" t="s">
        <v>233</v>
      </c>
    </row>
    <row r="159" spans="2:11" ht="30" customHeight="1" thickBot="1">
      <c r="B159" s="333">
        <v>9</v>
      </c>
      <c r="C159" s="334">
        <v>99</v>
      </c>
      <c r="D159" s="335">
        <v>46094</v>
      </c>
      <c r="E159" s="334" t="s">
        <v>138</v>
      </c>
      <c r="F159" s="334" t="s">
        <v>175</v>
      </c>
      <c r="G159" s="334" t="s">
        <v>151</v>
      </c>
      <c r="H159" s="334" t="s">
        <v>183</v>
      </c>
      <c r="I159" s="334" t="s">
        <v>215</v>
      </c>
      <c r="J159" s="334" t="s">
        <v>201</v>
      </c>
      <c r="K159" s="339" t="s">
        <v>220</v>
      </c>
    </row>
    <row r="160" spans="2:11" ht="30" customHeight="1" thickBot="1">
      <c r="B160" s="333"/>
      <c r="C160" s="369" t="s">
        <v>134</v>
      </c>
      <c r="D160" s="335"/>
      <c r="E160" s="337"/>
      <c r="F160" s="369" t="s">
        <v>150</v>
      </c>
      <c r="G160" s="334"/>
      <c r="H160" s="334"/>
      <c r="I160" s="334"/>
      <c r="J160" s="334"/>
      <c r="K160" s="339"/>
    </row>
    <row r="161" spans="2:11" ht="30" customHeight="1" thickBot="1">
      <c r="B161" s="333"/>
      <c r="C161" s="337"/>
      <c r="D161" s="335"/>
      <c r="E161" s="337"/>
      <c r="F161" s="337"/>
      <c r="G161" s="334"/>
      <c r="H161" s="334"/>
      <c r="I161" s="334"/>
      <c r="J161" s="334"/>
      <c r="K161" s="339"/>
    </row>
    <row r="162" spans="2:11" ht="30" customHeight="1" thickBot="1">
      <c r="B162" s="333">
        <v>10</v>
      </c>
      <c r="C162" s="334">
        <v>100</v>
      </c>
      <c r="D162" s="335">
        <v>46101</v>
      </c>
      <c r="E162" s="334" t="s">
        <v>164</v>
      </c>
      <c r="F162" s="334" t="s">
        <v>133</v>
      </c>
      <c r="G162" s="334" t="s">
        <v>153</v>
      </c>
      <c r="H162" s="334" t="s">
        <v>194</v>
      </c>
      <c r="I162" s="334" t="s">
        <v>209</v>
      </c>
      <c r="J162" s="334" t="s">
        <v>202</v>
      </c>
      <c r="K162" s="339" t="s">
        <v>232</v>
      </c>
    </row>
    <row r="163" spans="2:11" ht="30" customHeight="1" thickBot="1">
      <c r="B163" s="333">
        <v>10</v>
      </c>
      <c r="C163" s="334">
        <v>101</v>
      </c>
      <c r="D163" s="335">
        <v>46098</v>
      </c>
      <c r="E163" s="334" t="s">
        <v>140</v>
      </c>
      <c r="F163" s="334" t="s">
        <v>154</v>
      </c>
      <c r="G163" s="334" t="s">
        <v>150</v>
      </c>
      <c r="H163" s="334" t="s">
        <v>196</v>
      </c>
      <c r="I163" s="334" t="s">
        <v>216</v>
      </c>
      <c r="J163" s="334" t="s">
        <v>202</v>
      </c>
      <c r="K163" s="339" t="s">
        <v>235</v>
      </c>
    </row>
    <row r="164" spans="2:11" ht="30" customHeight="1" thickBot="1">
      <c r="B164" s="333">
        <v>10</v>
      </c>
      <c r="C164" s="334">
        <v>102</v>
      </c>
      <c r="D164" s="335">
        <v>46100</v>
      </c>
      <c r="E164" s="334" t="s">
        <v>140</v>
      </c>
      <c r="F164" s="334" t="s">
        <v>132</v>
      </c>
      <c r="G164" s="334" t="s">
        <v>129</v>
      </c>
      <c r="H164" s="334" t="s">
        <v>136</v>
      </c>
      <c r="I164" s="334" t="s">
        <v>216</v>
      </c>
      <c r="J164" s="334" t="s">
        <v>202</v>
      </c>
      <c r="K164" s="339" t="s">
        <v>222</v>
      </c>
    </row>
    <row r="165" spans="2:11" ht="30" customHeight="1" thickBot="1">
      <c r="B165" s="333"/>
      <c r="C165" s="369" t="s">
        <v>134</v>
      </c>
      <c r="D165" s="335"/>
      <c r="E165" s="337"/>
      <c r="F165" s="369" t="s">
        <v>151</v>
      </c>
      <c r="G165" s="334"/>
      <c r="H165" s="334"/>
      <c r="I165" s="334"/>
      <c r="J165" s="334"/>
      <c r="K165" s="339"/>
    </row>
    <row r="166" spans="2:11" ht="30" customHeight="1" thickBot="1">
      <c r="B166" s="354"/>
      <c r="C166" s="355"/>
      <c r="D166" s="355"/>
      <c r="E166" s="355"/>
      <c r="F166" s="355"/>
      <c r="G166" s="355"/>
      <c r="H166" s="355"/>
      <c r="I166" s="355"/>
      <c r="J166" s="355"/>
      <c r="K166" s="356"/>
    </row>
    <row r="167" spans="2:11" ht="30" customHeight="1" thickBot="1">
      <c r="B167" s="333">
        <v>11</v>
      </c>
      <c r="C167" s="334">
        <v>103</v>
      </c>
      <c r="D167" s="335">
        <v>46108</v>
      </c>
      <c r="E167" s="334" t="s">
        <v>142</v>
      </c>
      <c r="F167" s="334" t="s">
        <v>129</v>
      </c>
      <c r="G167" s="334" t="s">
        <v>133</v>
      </c>
      <c r="H167" s="334" t="s">
        <v>183</v>
      </c>
      <c r="I167" s="334" t="s">
        <v>215</v>
      </c>
      <c r="J167" s="334" t="s">
        <v>201</v>
      </c>
      <c r="K167" s="339" t="s">
        <v>220</v>
      </c>
    </row>
    <row r="168" spans="2:11" ht="30" customHeight="1" thickBot="1">
      <c r="B168" s="333">
        <v>11</v>
      </c>
      <c r="C168" s="334">
        <v>104</v>
      </c>
      <c r="D168" s="335">
        <v>46104</v>
      </c>
      <c r="E168" s="334" t="s">
        <v>142</v>
      </c>
      <c r="F168" s="334" t="s">
        <v>150</v>
      </c>
      <c r="G168" s="334" t="s">
        <v>153</v>
      </c>
      <c r="H168" s="334" t="s">
        <v>152</v>
      </c>
      <c r="I168" s="334" t="s">
        <v>206</v>
      </c>
      <c r="J168" s="334" t="s">
        <v>201</v>
      </c>
      <c r="K168" s="339" t="s">
        <v>239</v>
      </c>
    </row>
    <row r="169" spans="2:11" ht="30" customHeight="1" thickBot="1">
      <c r="B169" s="333">
        <v>11</v>
      </c>
      <c r="C169" s="334">
        <v>105</v>
      </c>
      <c r="D169" s="335">
        <v>46108</v>
      </c>
      <c r="E169" s="334" t="s">
        <v>140</v>
      </c>
      <c r="F169" s="334" t="s">
        <v>151</v>
      </c>
      <c r="G169" s="334" t="s">
        <v>132</v>
      </c>
      <c r="H169" s="334" t="s">
        <v>188</v>
      </c>
      <c r="I169" s="334" t="s">
        <v>212</v>
      </c>
      <c r="J169" s="334" t="s">
        <v>202</v>
      </c>
      <c r="K169" s="339" t="s">
        <v>225</v>
      </c>
    </row>
    <row r="170" spans="2:11" ht="30" customHeight="1" thickBot="1">
      <c r="B170" s="333"/>
      <c r="C170" s="369" t="s">
        <v>134</v>
      </c>
      <c r="D170" s="335"/>
      <c r="E170" s="337"/>
      <c r="F170" s="369" t="s">
        <v>154</v>
      </c>
      <c r="G170" s="334"/>
      <c r="H170" s="334"/>
      <c r="I170" s="334"/>
      <c r="J170" s="334"/>
      <c r="K170" s="339"/>
    </row>
    <row r="171" spans="2:11" ht="30" customHeight="1" thickBot="1">
      <c r="B171" s="333"/>
      <c r="C171" s="337"/>
      <c r="D171" s="335"/>
      <c r="E171" s="337"/>
      <c r="F171" s="337"/>
      <c r="G171" s="334"/>
      <c r="H171" s="334"/>
      <c r="I171" s="334"/>
      <c r="J171" s="334"/>
      <c r="K171" s="339"/>
    </row>
    <row r="172" spans="2:11" ht="30" customHeight="1" thickBot="1">
      <c r="B172" s="333">
        <v>12</v>
      </c>
      <c r="C172" s="334">
        <v>106</v>
      </c>
      <c r="D172" s="335">
        <v>46115</v>
      </c>
      <c r="E172" s="334" t="s">
        <v>164</v>
      </c>
      <c r="F172" s="334" t="s">
        <v>133</v>
      </c>
      <c r="G172" s="334" t="s">
        <v>151</v>
      </c>
      <c r="H172" s="334" t="s">
        <v>194</v>
      </c>
      <c r="I172" s="334" t="s">
        <v>209</v>
      </c>
      <c r="J172" s="334" t="s">
        <v>202</v>
      </c>
      <c r="K172" s="339" t="s">
        <v>232</v>
      </c>
    </row>
    <row r="173" spans="2:11" ht="30" customHeight="1" thickBot="1">
      <c r="B173" s="333">
        <v>12</v>
      </c>
      <c r="C173" s="334">
        <v>107</v>
      </c>
      <c r="D173" s="335">
        <v>46114</v>
      </c>
      <c r="E173" s="334" t="s">
        <v>140</v>
      </c>
      <c r="F173" s="334" t="s">
        <v>150</v>
      </c>
      <c r="G173" s="334" t="s">
        <v>129</v>
      </c>
      <c r="H173" s="334" t="s">
        <v>152</v>
      </c>
      <c r="I173" s="334" t="s">
        <v>206</v>
      </c>
      <c r="J173" s="334" t="s">
        <v>201</v>
      </c>
      <c r="K173" s="339" t="s">
        <v>239</v>
      </c>
    </row>
    <row r="174" spans="2:11" ht="30" customHeight="1" thickBot="1">
      <c r="B174" s="333">
        <v>12</v>
      </c>
      <c r="C174" s="334">
        <v>108</v>
      </c>
      <c r="D174" s="335">
        <v>46112</v>
      </c>
      <c r="E174" s="334" t="s">
        <v>140</v>
      </c>
      <c r="F174" s="334" t="s">
        <v>154</v>
      </c>
      <c r="G174" s="334" t="s">
        <v>153</v>
      </c>
      <c r="H174" s="334" t="s">
        <v>196</v>
      </c>
      <c r="I174" s="334" t="s">
        <v>216</v>
      </c>
      <c r="J174" s="334" t="s">
        <v>202</v>
      </c>
      <c r="K174" s="339" t="s">
        <v>235</v>
      </c>
    </row>
    <row r="175" spans="2:11" ht="30" customHeight="1" thickBot="1">
      <c r="B175" s="333"/>
      <c r="C175" s="369" t="s">
        <v>134</v>
      </c>
      <c r="D175" s="335"/>
      <c r="E175" s="337"/>
      <c r="F175" s="369" t="s">
        <v>132</v>
      </c>
      <c r="G175" s="334"/>
      <c r="H175" s="334"/>
      <c r="I175" s="334"/>
      <c r="J175" s="334"/>
      <c r="K175" s="339"/>
    </row>
    <row r="176" spans="2:11" ht="30" customHeight="1" thickBot="1">
      <c r="B176" s="354"/>
      <c r="C176" s="355"/>
      <c r="D176" s="355"/>
      <c r="E176" s="355"/>
      <c r="F176" s="355"/>
      <c r="G176" s="355"/>
      <c r="H176" s="355"/>
      <c r="I176" s="355"/>
      <c r="J176" s="355"/>
      <c r="K176" s="356"/>
    </row>
    <row r="177" spans="2:11" ht="30" customHeight="1" thickBot="1">
      <c r="B177" s="333">
        <v>13</v>
      </c>
      <c r="C177" s="334">
        <v>109</v>
      </c>
      <c r="D177" s="335">
        <v>46121</v>
      </c>
      <c r="E177" s="334" t="s">
        <v>140</v>
      </c>
      <c r="F177" s="334" t="s">
        <v>132</v>
      </c>
      <c r="G177" s="334" t="s">
        <v>133</v>
      </c>
      <c r="H177" s="334" t="s">
        <v>136</v>
      </c>
      <c r="I177" s="334" t="s">
        <v>216</v>
      </c>
      <c r="J177" s="334" t="s">
        <v>202</v>
      </c>
      <c r="K177" s="339" t="s">
        <v>222</v>
      </c>
    </row>
    <row r="178" spans="2:11" ht="30" customHeight="1" thickBot="1">
      <c r="B178" s="333">
        <v>13</v>
      </c>
      <c r="C178" s="334">
        <v>110</v>
      </c>
      <c r="D178" s="335">
        <v>46122</v>
      </c>
      <c r="E178" s="334" t="s">
        <v>140</v>
      </c>
      <c r="F178" s="334" t="s">
        <v>151</v>
      </c>
      <c r="G178" s="334" t="s">
        <v>150</v>
      </c>
      <c r="H178" s="334" t="s">
        <v>188</v>
      </c>
      <c r="I178" s="334" t="s">
        <v>212</v>
      </c>
      <c r="J178" s="334" t="s">
        <v>202</v>
      </c>
      <c r="K178" s="339" t="s">
        <v>225</v>
      </c>
    </row>
    <row r="179" spans="2:11" ht="30" customHeight="1" thickBot="1">
      <c r="B179" s="333">
        <v>13</v>
      </c>
      <c r="C179" s="334">
        <v>111</v>
      </c>
      <c r="D179" s="335">
        <v>46122</v>
      </c>
      <c r="E179" s="334" t="s">
        <v>138</v>
      </c>
      <c r="F179" s="334" t="s">
        <v>129</v>
      </c>
      <c r="G179" s="334" t="s">
        <v>154</v>
      </c>
      <c r="H179" s="334" t="s">
        <v>183</v>
      </c>
      <c r="I179" s="334" t="s">
        <v>215</v>
      </c>
      <c r="J179" s="334" t="s">
        <v>201</v>
      </c>
      <c r="K179" s="339" t="s">
        <v>220</v>
      </c>
    </row>
    <row r="180" spans="2:11" ht="30" customHeight="1" thickBot="1">
      <c r="B180" s="333"/>
      <c r="C180" s="369" t="s">
        <v>134</v>
      </c>
      <c r="D180" s="335"/>
      <c r="E180" s="337"/>
      <c r="F180" s="369" t="s">
        <v>153</v>
      </c>
      <c r="G180" s="334"/>
      <c r="H180" s="334"/>
      <c r="I180" s="334"/>
      <c r="J180" s="334"/>
      <c r="K180" s="339"/>
    </row>
    <row r="181" spans="2:11" ht="30" customHeight="1" thickBot="1">
      <c r="B181" s="354"/>
      <c r="C181" s="355"/>
      <c r="D181" s="355"/>
      <c r="E181" s="355"/>
      <c r="F181" s="355"/>
      <c r="G181" s="355"/>
      <c r="H181" s="355"/>
      <c r="I181" s="355"/>
      <c r="J181" s="355"/>
      <c r="K181" s="356"/>
    </row>
    <row r="182" spans="2:11" ht="30" customHeight="1" thickBot="1">
      <c r="B182" s="333">
        <v>14</v>
      </c>
      <c r="C182" s="334">
        <v>112</v>
      </c>
      <c r="D182" s="335">
        <v>46128</v>
      </c>
      <c r="E182" s="334" t="s">
        <v>140</v>
      </c>
      <c r="F182" s="334" t="s">
        <v>132</v>
      </c>
      <c r="G182" s="334" t="s">
        <v>150</v>
      </c>
      <c r="H182" s="334" t="s">
        <v>136</v>
      </c>
      <c r="I182" s="334" t="s">
        <v>216</v>
      </c>
      <c r="J182" s="334" t="s">
        <v>202</v>
      </c>
      <c r="K182" s="339" t="s">
        <v>222</v>
      </c>
    </row>
    <row r="183" spans="2:11" ht="30" customHeight="1" thickBot="1">
      <c r="B183" s="333">
        <v>14</v>
      </c>
      <c r="C183" s="334">
        <v>113</v>
      </c>
      <c r="D183" s="335">
        <v>46126</v>
      </c>
      <c r="E183" s="334" t="s">
        <v>140</v>
      </c>
      <c r="F183" s="334" t="s">
        <v>154</v>
      </c>
      <c r="G183" s="334" t="s">
        <v>151</v>
      </c>
      <c r="H183" s="334" t="s">
        <v>196</v>
      </c>
      <c r="I183" s="334" t="s">
        <v>216</v>
      </c>
      <c r="J183" s="334" t="s">
        <v>202</v>
      </c>
      <c r="K183" s="339" t="s">
        <v>235</v>
      </c>
    </row>
    <row r="184" spans="2:11" ht="30" customHeight="1" thickBot="1">
      <c r="B184" s="333">
        <v>14</v>
      </c>
      <c r="C184" s="334">
        <v>114</v>
      </c>
      <c r="D184" s="335">
        <v>46127</v>
      </c>
      <c r="E184" s="334" t="s">
        <v>165</v>
      </c>
      <c r="F184" s="334" t="s">
        <v>153</v>
      </c>
      <c r="G184" s="334" t="s">
        <v>129</v>
      </c>
      <c r="H184" s="334" t="s">
        <v>195</v>
      </c>
      <c r="I184" s="334" t="s">
        <v>208</v>
      </c>
      <c r="J184" s="334" t="s">
        <v>202</v>
      </c>
      <c r="K184" s="339" t="s">
        <v>233</v>
      </c>
    </row>
    <row r="185" spans="2:11" ht="30" customHeight="1" thickBot="1">
      <c r="B185" s="333"/>
      <c r="C185" s="369" t="s">
        <v>134</v>
      </c>
      <c r="D185" s="335"/>
      <c r="E185" s="337"/>
      <c r="F185" s="369" t="s">
        <v>133</v>
      </c>
      <c r="G185" s="334"/>
      <c r="H185" s="334"/>
      <c r="I185" s="334"/>
      <c r="J185" s="334"/>
      <c r="K185" s="339"/>
    </row>
    <row r="186" spans="2:11" ht="30" customHeight="1" thickBot="1">
      <c r="B186" s="671" t="s">
        <v>289</v>
      </c>
      <c r="C186" s="672"/>
      <c r="D186" s="672"/>
      <c r="E186" s="672"/>
      <c r="F186" s="672"/>
      <c r="G186" s="672"/>
      <c r="H186" s="672"/>
      <c r="I186" s="672"/>
      <c r="J186" s="672"/>
      <c r="K186" s="673"/>
    </row>
    <row r="187" spans="2:11" ht="30" customHeight="1" thickBot="1">
      <c r="B187" s="333" t="s">
        <v>281</v>
      </c>
      <c r="C187" s="334">
        <v>376</v>
      </c>
      <c r="D187" s="335">
        <v>46141</v>
      </c>
      <c r="E187" s="334" t="s">
        <v>140</v>
      </c>
      <c r="F187" s="334" t="s">
        <v>154</v>
      </c>
      <c r="G187" s="334" t="s">
        <v>151</v>
      </c>
      <c r="H187" s="334" t="s">
        <v>188</v>
      </c>
      <c r="I187" s="334" t="s">
        <v>212</v>
      </c>
      <c r="J187" s="334" t="s">
        <v>202</v>
      </c>
      <c r="K187" s="339" t="s">
        <v>225</v>
      </c>
    </row>
    <row r="188" spans="2:11" ht="30" customHeight="1" thickBot="1">
      <c r="B188" s="333" t="s">
        <v>281</v>
      </c>
      <c r="C188" s="334">
        <v>377</v>
      </c>
      <c r="D188" s="335">
        <v>46146</v>
      </c>
      <c r="E188" s="334" t="s">
        <v>140</v>
      </c>
      <c r="F188" s="334" t="s">
        <v>133</v>
      </c>
      <c r="G188" s="334" t="s">
        <v>132</v>
      </c>
      <c r="H188" s="334" t="s">
        <v>194</v>
      </c>
      <c r="I188" s="334" t="s">
        <v>209</v>
      </c>
      <c r="J188" s="334" t="s">
        <v>202</v>
      </c>
      <c r="K188" s="339" t="s">
        <v>232</v>
      </c>
    </row>
    <row r="189" spans="2:11" ht="30" customHeight="1" thickBot="1">
      <c r="B189" s="333" t="s">
        <v>281</v>
      </c>
      <c r="C189" s="334">
        <v>378</v>
      </c>
      <c r="D189" s="335">
        <v>46141</v>
      </c>
      <c r="E189" s="334" t="s">
        <v>165</v>
      </c>
      <c r="F189" s="334" t="s">
        <v>153</v>
      </c>
      <c r="G189" s="334" t="s">
        <v>150</v>
      </c>
      <c r="H189" s="334" t="s">
        <v>195</v>
      </c>
      <c r="I189" s="334" t="s">
        <v>208</v>
      </c>
      <c r="J189" s="334" t="s">
        <v>202</v>
      </c>
      <c r="K189" s="339" t="s">
        <v>233</v>
      </c>
    </row>
    <row r="190" spans="2:11" ht="30" customHeight="1" thickBot="1">
      <c r="B190" s="333" t="s">
        <v>281</v>
      </c>
      <c r="C190" s="348">
        <v>379</v>
      </c>
      <c r="D190" s="335">
        <v>46148</v>
      </c>
      <c r="E190" s="348" t="s">
        <v>140</v>
      </c>
      <c r="F190" s="334" t="s">
        <v>151</v>
      </c>
      <c r="G190" s="334" t="s">
        <v>154</v>
      </c>
      <c r="H190" s="334" t="s">
        <v>188</v>
      </c>
      <c r="I190" s="334" t="s">
        <v>212</v>
      </c>
      <c r="J190" s="334" t="s">
        <v>202</v>
      </c>
      <c r="K190" s="339" t="s">
        <v>225</v>
      </c>
    </row>
    <row r="191" spans="2:11" ht="30" customHeight="1" thickBot="1">
      <c r="B191" s="333" t="s">
        <v>281</v>
      </c>
      <c r="C191" s="334">
        <v>380</v>
      </c>
      <c r="D191" s="335">
        <v>46149</v>
      </c>
      <c r="E191" s="334" t="s">
        <v>140</v>
      </c>
      <c r="F191" s="334" t="s">
        <v>132</v>
      </c>
      <c r="G191" s="334" t="s">
        <v>133</v>
      </c>
      <c r="H191" s="334" t="s">
        <v>136</v>
      </c>
      <c r="I191" s="334" t="s">
        <v>216</v>
      </c>
      <c r="J191" s="334" t="s">
        <v>202</v>
      </c>
      <c r="K191" s="339" t="s">
        <v>222</v>
      </c>
    </row>
    <row r="192" spans="2:11" ht="30" customHeight="1" thickBot="1">
      <c r="B192" s="333" t="s">
        <v>281</v>
      </c>
      <c r="C192" s="348">
        <v>381</v>
      </c>
      <c r="D192" s="335">
        <v>46149</v>
      </c>
      <c r="E192" s="348" t="s">
        <v>140</v>
      </c>
      <c r="F192" s="334" t="s">
        <v>150</v>
      </c>
      <c r="G192" s="334" t="s">
        <v>283</v>
      </c>
      <c r="H192" s="334" t="s">
        <v>152</v>
      </c>
      <c r="I192" s="334" t="s">
        <v>206</v>
      </c>
      <c r="J192" s="334" t="s">
        <v>201</v>
      </c>
      <c r="K192" s="339" t="s">
        <v>239</v>
      </c>
    </row>
    <row r="193" spans="2:11" ht="30" customHeight="1" thickBot="1">
      <c r="B193" s="671" t="s">
        <v>290</v>
      </c>
      <c r="C193" s="672"/>
      <c r="D193" s="672"/>
      <c r="E193" s="672"/>
      <c r="F193" s="672"/>
      <c r="G193" s="672"/>
      <c r="H193" s="672"/>
      <c r="I193" s="672"/>
      <c r="J193" s="672"/>
      <c r="K193" s="673"/>
    </row>
    <row r="194" spans="2:11" ht="30" customHeight="1" thickBot="1">
      <c r="B194" s="333" t="s">
        <v>291</v>
      </c>
      <c r="C194" s="334">
        <v>390</v>
      </c>
      <c r="D194" s="335">
        <v>46153</v>
      </c>
      <c r="E194" s="334" t="s">
        <v>140</v>
      </c>
      <c r="F194" s="334" t="s">
        <v>150</v>
      </c>
      <c r="G194" s="334" t="s">
        <v>129</v>
      </c>
      <c r="H194" s="334" t="s">
        <v>152</v>
      </c>
      <c r="I194" s="334" t="s">
        <v>206</v>
      </c>
      <c r="J194" s="334" t="s">
        <v>201</v>
      </c>
      <c r="K194" s="339" t="s">
        <v>239</v>
      </c>
    </row>
    <row r="195" spans="2:11" ht="30" customHeight="1" thickBot="1">
      <c r="B195" s="333" t="s">
        <v>291</v>
      </c>
      <c r="C195" s="334">
        <v>391</v>
      </c>
      <c r="D195" s="335">
        <v>46156</v>
      </c>
      <c r="E195" s="334" t="s">
        <v>140</v>
      </c>
      <c r="F195" s="334" t="s">
        <v>132</v>
      </c>
      <c r="G195" s="334" t="s">
        <v>151</v>
      </c>
      <c r="H195" s="334" t="s">
        <v>136</v>
      </c>
      <c r="I195" s="334" t="s">
        <v>216</v>
      </c>
      <c r="J195" s="334" t="s">
        <v>202</v>
      </c>
      <c r="K195" s="339" t="s">
        <v>222</v>
      </c>
    </row>
    <row r="196" spans="2:11" ht="30" customHeight="1" thickBot="1">
      <c r="B196" s="333" t="s">
        <v>291</v>
      </c>
      <c r="C196" s="334">
        <v>392</v>
      </c>
      <c r="D196" s="335">
        <v>46164</v>
      </c>
      <c r="E196" s="334" t="s">
        <v>142</v>
      </c>
      <c r="F196" s="334" t="s">
        <v>129</v>
      </c>
      <c r="G196" s="334" t="s">
        <v>150</v>
      </c>
      <c r="H196" s="334" t="s">
        <v>183</v>
      </c>
      <c r="I196" s="334" t="s">
        <v>215</v>
      </c>
      <c r="J196" s="334" t="s">
        <v>201</v>
      </c>
      <c r="K196" s="339" t="s">
        <v>220</v>
      </c>
    </row>
    <row r="197" spans="2:11" ht="30" customHeight="1" thickBot="1">
      <c r="B197" s="333" t="s">
        <v>291</v>
      </c>
      <c r="C197" s="348">
        <v>393</v>
      </c>
      <c r="D197" s="335">
        <v>46164</v>
      </c>
      <c r="E197" s="348" t="s">
        <v>142</v>
      </c>
      <c r="F197" s="334" t="s">
        <v>151</v>
      </c>
      <c r="G197" s="334" t="s">
        <v>132</v>
      </c>
      <c r="H197" s="334" t="s">
        <v>188</v>
      </c>
      <c r="I197" s="334" t="s">
        <v>212</v>
      </c>
      <c r="J197" s="334" t="s">
        <v>202</v>
      </c>
      <c r="K197" s="339" t="s">
        <v>225</v>
      </c>
    </row>
    <row r="198" spans="2:11" ht="30" customHeight="1" thickBot="1">
      <c r="B198" s="671" t="s">
        <v>280</v>
      </c>
      <c r="C198" s="672"/>
      <c r="D198" s="672"/>
      <c r="E198" s="672"/>
      <c r="F198" s="672"/>
      <c r="G198" s="672"/>
      <c r="H198" s="672"/>
      <c r="I198" s="672"/>
      <c r="J198" s="672"/>
      <c r="K198" s="673"/>
    </row>
    <row r="199" spans="2:11" s="383" customFormat="1" ht="30" customHeight="1" thickBot="1">
      <c r="B199" s="379" t="s">
        <v>282</v>
      </c>
      <c r="C199" s="380">
        <v>400</v>
      </c>
      <c r="D199" s="381">
        <v>46168</v>
      </c>
      <c r="E199" s="380" t="s">
        <v>140</v>
      </c>
      <c r="F199" s="380" t="s">
        <v>154</v>
      </c>
      <c r="G199" s="380" t="s">
        <v>133</v>
      </c>
      <c r="H199" s="380" t="s">
        <v>188</v>
      </c>
      <c r="I199" s="380" t="s">
        <v>212</v>
      </c>
      <c r="J199" s="380" t="s">
        <v>202</v>
      </c>
      <c r="K199" s="382" t="s">
        <v>225</v>
      </c>
    </row>
    <row r="200" spans="2:11" ht="30" customHeight="1" thickBot="1">
      <c r="B200" s="671" t="s">
        <v>173</v>
      </c>
      <c r="C200" s="672"/>
      <c r="D200" s="672"/>
      <c r="E200" s="672"/>
      <c r="F200" s="672"/>
      <c r="G200" s="672"/>
      <c r="H200" s="672"/>
      <c r="I200" s="672"/>
      <c r="J200" s="672"/>
      <c r="K200" s="673"/>
    </row>
    <row r="201" spans="2:11" ht="30" customHeight="1" thickBot="1">
      <c r="B201" s="336" t="s">
        <v>122</v>
      </c>
      <c r="C201" s="330" t="s">
        <v>123</v>
      </c>
      <c r="D201" s="331"/>
      <c r="E201" s="330" t="s">
        <v>124</v>
      </c>
      <c r="F201" s="330" t="s">
        <v>125</v>
      </c>
      <c r="G201" s="330" t="s">
        <v>126</v>
      </c>
      <c r="H201" s="330" t="s">
        <v>13</v>
      </c>
      <c r="I201" s="330" t="s">
        <v>127</v>
      </c>
      <c r="J201" s="334"/>
      <c r="K201" s="330" t="s">
        <v>128</v>
      </c>
    </row>
    <row r="202" spans="2:11" ht="30" customHeight="1" thickBot="1">
      <c r="B202" s="333">
        <v>1</v>
      </c>
      <c r="C202" s="334">
        <v>277</v>
      </c>
      <c r="D202" s="335">
        <v>46037</v>
      </c>
      <c r="E202" s="334" t="s">
        <v>143</v>
      </c>
      <c r="F202" s="348" t="s">
        <v>156</v>
      </c>
      <c r="G202" s="334" t="s">
        <v>162</v>
      </c>
      <c r="H202" s="334" t="s">
        <v>181</v>
      </c>
      <c r="I202" s="334" t="s">
        <v>217</v>
      </c>
      <c r="J202" s="334" t="s">
        <v>202</v>
      </c>
      <c r="K202" s="334" t="s">
        <v>218</v>
      </c>
    </row>
    <row r="203" spans="2:11" ht="30" customHeight="1" thickBot="1">
      <c r="B203" s="333">
        <v>1</v>
      </c>
      <c r="C203" s="334">
        <v>278</v>
      </c>
      <c r="D203" s="335">
        <v>46035</v>
      </c>
      <c r="E203" s="334" t="s">
        <v>165</v>
      </c>
      <c r="F203" s="334" t="s">
        <v>238</v>
      </c>
      <c r="G203" s="334" t="s">
        <v>135</v>
      </c>
      <c r="H203" s="334" t="s">
        <v>198</v>
      </c>
      <c r="I203" s="334" t="s">
        <v>217</v>
      </c>
      <c r="J203" s="334" t="s">
        <v>202</v>
      </c>
      <c r="K203" s="334" t="s">
        <v>237</v>
      </c>
    </row>
    <row r="204" spans="2:11" ht="30" customHeight="1" thickBot="1">
      <c r="B204" s="333">
        <v>1</v>
      </c>
      <c r="C204" s="334">
        <v>279</v>
      </c>
      <c r="D204" s="335">
        <v>46037</v>
      </c>
      <c r="E204" s="334" t="s">
        <v>142</v>
      </c>
      <c r="F204" s="334" t="s">
        <v>130</v>
      </c>
      <c r="G204" s="334" t="s">
        <v>148</v>
      </c>
      <c r="H204" s="334" t="s">
        <v>192</v>
      </c>
      <c r="I204" s="334" t="s">
        <v>217</v>
      </c>
      <c r="J204" s="334" t="s">
        <v>202</v>
      </c>
      <c r="K204" s="334" t="s">
        <v>230</v>
      </c>
    </row>
    <row r="205" spans="2:11" ht="30" customHeight="1" thickBot="1">
      <c r="B205" s="333">
        <v>1</v>
      </c>
      <c r="C205" s="334">
        <v>280</v>
      </c>
      <c r="D205" s="335">
        <v>46037</v>
      </c>
      <c r="E205" s="334" t="s">
        <v>142</v>
      </c>
      <c r="F205" s="334" t="s">
        <v>157</v>
      </c>
      <c r="G205" s="334" t="s">
        <v>145</v>
      </c>
      <c r="H205" s="334" t="s">
        <v>179</v>
      </c>
      <c r="I205" s="334" t="s">
        <v>217</v>
      </c>
      <c r="J205" s="334" t="s">
        <v>202</v>
      </c>
      <c r="K205" s="334" t="s">
        <v>234</v>
      </c>
    </row>
    <row r="206" spans="2:11" ht="30" customHeight="1" thickBot="1">
      <c r="B206" s="333">
        <v>1</v>
      </c>
      <c r="C206" s="334">
        <v>281</v>
      </c>
      <c r="D206" s="335">
        <v>46037</v>
      </c>
      <c r="E206" s="334" t="s">
        <v>142</v>
      </c>
      <c r="F206" s="334" t="s">
        <v>155</v>
      </c>
      <c r="G206" s="334" t="s">
        <v>159</v>
      </c>
      <c r="H206" s="334" t="s">
        <v>182</v>
      </c>
      <c r="I206" s="334" t="s">
        <v>203</v>
      </c>
      <c r="J206" s="334" t="s">
        <v>202</v>
      </c>
      <c r="K206" s="334" t="s">
        <v>219</v>
      </c>
    </row>
    <row r="207" spans="2:11" ht="30" customHeight="1" thickBot="1">
      <c r="B207" s="333">
        <v>1</v>
      </c>
      <c r="C207" s="334">
        <v>282</v>
      </c>
      <c r="D207" s="335">
        <v>46037</v>
      </c>
      <c r="E207" s="334" t="s">
        <v>165</v>
      </c>
      <c r="F207" s="334" t="s">
        <v>160</v>
      </c>
      <c r="G207" s="334" t="s">
        <v>146</v>
      </c>
      <c r="H207" s="334" t="s">
        <v>197</v>
      </c>
      <c r="I207" s="334" t="s">
        <v>207</v>
      </c>
      <c r="J207" s="334" t="s">
        <v>202</v>
      </c>
      <c r="K207" s="334" t="s">
        <v>236</v>
      </c>
    </row>
    <row r="208" spans="2:11" ht="30" customHeight="1" thickBot="1">
      <c r="B208" s="333">
        <v>1</v>
      </c>
      <c r="C208" s="334"/>
      <c r="D208" s="335"/>
      <c r="E208" s="369" t="s">
        <v>134</v>
      </c>
      <c r="F208" s="369" t="s">
        <v>131</v>
      </c>
      <c r="G208" s="334"/>
      <c r="H208" s="334"/>
      <c r="I208" s="334"/>
      <c r="J208" s="334"/>
      <c r="K208" s="334"/>
    </row>
    <row r="209" spans="2:11" ht="30" customHeight="1" thickBot="1">
      <c r="B209" s="674"/>
      <c r="C209" s="675"/>
      <c r="D209" s="675"/>
      <c r="E209" s="675"/>
      <c r="F209" s="675"/>
      <c r="G209" s="675"/>
      <c r="H209" s="675"/>
      <c r="I209" s="675"/>
      <c r="J209" s="675"/>
      <c r="K209" s="676"/>
    </row>
    <row r="210" spans="2:11" ht="30" customHeight="1" thickBot="1">
      <c r="B210" s="333">
        <v>2</v>
      </c>
      <c r="C210" s="334">
        <v>284</v>
      </c>
      <c r="D210" s="335">
        <v>46045</v>
      </c>
      <c r="E210" s="334" t="s">
        <v>142</v>
      </c>
      <c r="F210" s="334" t="s">
        <v>148</v>
      </c>
      <c r="G210" s="334" t="s">
        <v>162</v>
      </c>
      <c r="H210" s="334" t="s">
        <v>192</v>
      </c>
      <c r="I210" s="334" t="s">
        <v>217</v>
      </c>
      <c r="J210" s="334" t="s">
        <v>202</v>
      </c>
      <c r="K210" s="334" t="s">
        <v>230</v>
      </c>
    </row>
    <row r="211" spans="2:11" ht="30" customHeight="1" thickBot="1">
      <c r="B211" s="333">
        <v>2</v>
      </c>
      <c r="C211" s="334">
        <v>285</v>
      </c>
      <c r="D211" s="335">
        <v>46044</v>
      </c>
      <c r="E211" s="334" t="s">
        <v>142</v>
      </c>
      <c r="F211" s="334" t="s">
        <v>155</v>
      </c>
      <c r="G211" s="334" t="s">
        <v>238</v>
      </c>
      <c r="H211" s="334" t="s">
        <v>182</v>
      </c>
      <c r="I211" s="334" t="s">
        <v>203</v>
      </c>
      <c r="J211" s="334" t="s">
        <v>202</v>
      </c>
      <c r="K211" s="334" t="s">
        <v>219</v>
      </c>
    </row>
    <row r="212" spans="2:11" ht="30" customHeight="1" thickBot="1">
      <c r="B212" s="333">
        <v>2</v>
      </c>
      <c r="C212" s="334">
        <v>286</v>
      </c>
      <c r="D212" s="335">
        <v>46044</v>
      </c>
      <c r="E212" s="334" t="s">
        <v>143</v>
      </c>
      <c r="F212" s="334" t="s">
        <v>156</v>
      </c>
      <c r="G212" s="334" t="s">
        <v>131</v>
      </c>
      <c r="H212" s="334" t="s">
        <v>181</v>
      </c>
      <c r="I212" s="334" t="s">
        <v>217</v>
      </c>
      <c r="J212" s="334" t="s">
        <v>202</v>
      </c>
      <c r="K212" s="334" t="s">
        <v>218</v>
      </c>
    </row>
    <row r="213" spans="2:11" ht="30" customHeight="1" thickBot="1">
      <c r="B213" s="333">
        <v>2</v>
      </c>
      <c r="C213" s="334">
        <v>287</v>
      </c>
      <c r="D213" s="335">
        <v>46045</v>
      </c>
      <c r="E213" s="334" t="s">
        <v>164</v>
      </c>
      <c r="F213" s="334" t="s">
        <v>145</v>
      </c>
      <c r="G213" s="334" t="s">
        <v>176</v>
      </c>
      <c r="H213" s="334" t="s">
        <v>193</v>
      </c>
      <c r="I213" s="334" t="s">
        <v>210</v>
      </c>
      <c r="J213" s="334" t="s">
        <v>202</v>
      </c>
      <c r="K213" s="334" t="s">
        <v>231</v>
      </c>
    </row>
    <row r="214" spans="2:11" ht="30" customHeight="1" thickBot="1">
      <c r="B214" s="333">
        <v>2</v>
      </c>
      <c r="C214" s="334">
        <v>289</v>
      </c>
      <c r="D214" s="335">
        <v>46044</v>
      </c>
      <c r="E214" s="334" t="s">
        <v>140</v>
      </c>
      <c r="F214" s="334" t="s">
        <v>159</v>
      </c>
      <c r="G214" s="334" t="s">
        <v>160</v>
      </c>
      <c r="H214" s="334" t="s">
        <v>187</v>
      </c>
      <c r="I214" s="334" t="s">
        <v>213</v>
      </c>
      <c r="J214" s="334" t="s">
        <v>202</v>
      </c>
      <c r="K214" s="334" t="s">
        <v>224</v>
      </c>
    </row>
    <row r="215" spans="2:11" ht="30" customHeight="1" thickBot="1">
      <c r="B215" s="333">
        <v>2</v>
      </c>
      <c r="C215" s="334">
        <v>290</v>
      </c>
      <c r="D215" s="335">
        <v>46044</v>
      </c>
      <c r="E215" s="334" t="s">
        <v>142</v>
      </c>
      <c r="F215" s="334" t="s">
        <v>146</v>
      </c>
      <c r="G215" s="334" t="s">
        <v>130</v>
      </c>
      <c r="H215" s="334" t="s">
        <v>185</v>
      </c>
      <c r="I215" s="334" t="s">
        <v>217</v>
      </c>
      <c r="J215" s="334" t="s">
        <v>202</v>
      </c>
      <c r="K215" s="334" t="s">
        <v>245</v>
      </c>
    </row>
    <row r="216" spans="2:11" ht="30" customHeight="1" thickBot="1">
      <c r="B216" s="333">
        <v>2</v>
      </c>
      <c r="C216" s="334"/>
      <c r="D216" s="335"/>
      <c r="E216" s="369" t="s">
        <v>134</v>
      </c>
      <c r="F216" s="369" t="s">
        <v>157</v>
      </c>
      <c r="G216" s="334"/>
      <c r="H216" s="334"/>
      <c r="I216" s="334"/>
      <c r="J216" s="334"/>
      <c r="K216" s="334"/>
    </row>
    <row r="217" spans="2:11" ht="30" customHeight="1" thickBot="1">
      <c r="B217" s="674"/>
      <c r="C217" s="675"/>
      <c r="D217" s="675"/>
      <c r="E217" s="675"/>
      <c r="F217" s="675"/>
      <c r="G217" s="675"/>
      <c r="H217" s="675"/>
      <c r="I217" s="675"/>
      <c r="J217" s="675"/>
      <c r="K217" s="676"/>
    </row>
    <row r="218" spans="2:11" ht="30" customHeight="1" thickBot="1">
      <c r="B218" s="333">
        <v>3</v>
      </c>
      <c r="C218" s="334">
        <v>291</v>
      </c>
      <c r="D218" s="335">
        <v>46052</v>
      </c>
      <c r="E218" s="334" t="s">
        <v>143</v>
      </c>
      <c r="F218" s="334" t="s">
        <v>135</v>
      </c>
      <c r="G218" s="334" t="s">
        <v>155</v>
      </c>
      <c r="H218" s="334" t="s">
        <v>199</v>
      </c>
      <c r="I218" s="334" t="s">
        <v>217</v>
      </c>
      <c r="J218" s="334" t="s">
        <v>202</v>
      </c>
      <c r="K218" s="334" t="s">
        <v>242</v>
      </c>
    </row>
    <row r="219" spans="2:11" ht="30" customHeight="1" thickBot="1">
      <c r="B219" s="333">
        <v>3</v>
      </c>
      <c r="C219" s="334">
        <v>292</v>
      </c>
      <c r="D219" s="335">
        <v>46052</v>
      </c>
      <c r="E219" s="334" t="s">
        <v>142</v>
      </c>
      <c r="F219" s="334" t="s">
        <v>148</v>
      </c>
      <c r="G219" s="334" t="s">
        <v>156</v>
      </c>
      <c r="H219" s="334" t="s">
        <v>192</v>
      </c>
      <c r="I219" s="334" t="s">
        <v>217</v>
      </c>
      <c r="J219" s="334" t="s">
        <v>202</v>
      </c>
      <c r="K219" s="334" t="s">
        <v>230</v>
      </c>
    </row>
    <row r="220" spans="2:11" ht="30" customHeight="1" thickBot="1">
      <c r="B220" s="333">
        <v>3</v>
      </c>
      <c r="C220" s="334">
        <v>293</v>
      </c>
      <c r="D220" s="335">
        <v>46049</v>
      </c>
      <c r="E220" s="334" t="s">
        <v>165</v>
      </c>
      <c r="F220" s="334" t="s">
        <v>238</v>
      </c>
      <c r="G220" s="334" t="s">
        <v>157</v>
      </c>
      <c r="H220" s="334" t="s">
        <v>198</v>
      </c>
      <c r="I220" s="334" t="s">
        <v>217</v>
      </c>
      <c r="J220" s="334" t="s">
        <v>202</v>
      </c>
      <c r="K220" s="334" t="s">
        <v>237</v>
      </c>
    </row>
    <row r="221" spans="2:11" ht="30" customHeight="1" thickBot="1">
      <c r="B221" s="333">
        <v>3</v>
      </c>
      <c r="C221" s="334">
        <v>294</v>
      </c>
      <c r="D221" s="335">
        <v>46051</v>
      </c>
      <c r="E221" s="334" t="s">
        <v>165</v>
      </c>
      <c r="F221" s="334" t="s">
        <v>160</v>
      </c>
      <c r="G221" s="334" t="s">
        <v>145</v>
      </c>
      <c r="H221" s="334" t="s">
        <v>197</v>
      </c>
      <c r="I221" s="334" t="s">
        <v>207</v>
      </c>
      <c r="J221" s="334" t="s">
        <v>202</v>
      </c>
      <c r="K221" s="334" t="s">
        <v>236</v>
      </c>
    </row>
    <row r="222" spans="2:11" ht="30" customHeight="1" thickBot="1">
      <c r="B222" s="333">
        <v>3</v>
      </c>
      <c r="C222" s="334">
        <v>295</v>
      </c>
      <c r="D222" s="335">
        <v>46051</v>
      </c>
      <c r="E222" s="334" t="s">
        <v>140</v>
      </c>
      <c r="F222" s="334" t="s">
        <v>159</v>
      </c>
      <c r="G222" s="334" t="s">
        <v>131</v>
      </c>
      <c r="H222" s="334" t="s">
        <v>187</v>
      </c>
      <c r="I222" s="334" t="s">
        <v>213</v>
      </c>
      <c r="J222" s="334" t="s">
        <v>202</v>
      </c>
      <c r="K222" s="334" t="s">
        <v>224</v>
      </c>
    </row>
    <row r="223" spans="2:11" ht="30" customHeight="1" thickBot="1">
      <c r="B223" s="333">
        <v>3</v>
      </c>
      <c r="C223" s="334">
        <v>296</v>
      </c>
      <c r="D223" s="335">
        <v>46052</v>
      </c>
      <c r="E223" s="334" t="s">
        <v>142</v>
      </c>
      <c r="F223" s="334" t="s">
        <v>162</v>
      </c>
      <c r="G223" s="334" t="s">
        <v>146</v>
      </c>
      <c r="H223" s="334" t="s">
        <v>184</v>
      </c>
      <c r="I223" s="334" t="s">
        <v>217</v>
      </c>
      <c r="J223" s="334" t="s">
        <v>202</v>
      </c>
      <c r="K223" s="334" t="s">
        <v>221</v>
      </c>
    </row>
    <row r="224" spans="2:11" ht="30" customHeight="1" thickBot="1">
      <c r="B224" s="333">
        <v>3</v>
      </c>
      <c r="C224" s="334"/>
      <c r="D224" s="335"/>
      <c r="E224" s="369" t="s">
        <v>134</v>
      </c>
      <c r="F224" s="369" t="s">
        <v>130</v>
      </c>
      <c r="G224" s="334"/>
      <c r="H224" s="334"/>
      <c r="I224" s="334"/>
      <c r="J224" s="334"/>
      <c r="K224" s="334"/>
    </row>
    <row r="225" spans="2:11" ht="30" customHeight="1" thickBot="1">
      <c r="B225" s="674"/>
      <c r="C225" s="675"/>
      <c r="D225" s="675"/>
      <c r="E225" s="675"/>
      <c r="F225" s="675"/>
      <c r="G225" s="675"/>
      <c r="H225" s="675"/>
      <c r="I225" s="675"/>
      <c r="J225" s="675"/>
      <c r="K225" s="676"/>
    </row>
    <row r="226" spans="2:11" ht="30" customHeight="1" thickBot="1">
      <c r="B226" s="333">
        <v>4</v>
      </c>
      <c r="C226" s="334">
        <v>298</v>
      </c>
      <c r="D226" s="335">
        <v>46059</v>
      </c>
      <c r="E226" s="334" t="s">
        <v>143</v>
      </c>
      <c r="F226" s="334" t="s">
        <v>135</v>
      </c>
      <c r="G226" s="334" t="s">
        <v>157</v>
      </c>
      <c r="H226" s="334" t="s">
        <v>199</v>
      </c>
      <c r="I226" s="334" t="s">
        <v>217</v>
      </c>
      <c r="J226" s="334" t="s">
        <v>202</v>
      </c>
      <c r="K226" s="334" t="s">
        <v>242</v>
      </c>
    </row>
    <row r="227" spans="2:11" ht="30" customHeight="1" thickBot="1">
      <c r="B227" s="333">
        <v>4</v>
      </c>
      <c r="C227" s="334">
        <v>299</v>
      </c>
      <c r="D227" s="335">
        <v>46058</v>
      </c>
      <c r="E227" s="334" t="s">
        <v>142</v>
      </c>
      <c r="F227" s="334" t="s">
        <v>155</v>
      </c>
      <c r="G227" s="334" t="s">
        <v>160</v>
      </c>
      <c r="H227" s="334" t="s">
        <v>182</v>
      </c>
      <c r="I227" s="334" t="s">
        <v>203</v>
      </c>
      <c r="J227" s="334" t="s">
        <v>202</v>
      </c>
      <c r="K227" s="334" t="s">
        <v>219</v>
      </c>
    </row>
    <row r="228" spans="2:11" ht="30" customHeight="1" thickBot="1">
      <c r="B228" s="333">
        <v>4</v>
      </c>
      <c r="C228" s="334">
        <v>300</v>
      </c>
      <c r="D228" s="335">
        <v>46087</v>
      </c>
      <c r="E228" s="334" t="s">
        <v>142</v>
      </c>
      <c r="F228" s="334" t="s">
        <v>131</v>
      </c>
      <c r="G228" s="334" t="s">
        <v>145</v>
      </c>
      <c r="H228" s="334" t="s">
        <v>190</v>
      </c>
      <c r="I228" s="334" t="s">
        <v>273</v>
      </c>
      <c r="J228" s="334" t="s">
        <v>201</v>
      </c>
      <c r="K228" s="334" t="s">
        <v>274</v>
      </c>
    </row>
    <row r="229" spans="2:11" ht="30" customHeight="1" thickBot="1">
      <c r="B229" s="333">
        <v>4</v>
      </c>
      <c r="C229" s="334">
        <v>301</v>
      </c>
      <c r="D229" s="335">
        <v>46059</v>
      </c>
      <c r="E229" s="334" t="s">
        <v>142</v>
      </c>
      <c r="F229" s="334" t="s">
        <v>130</v>
      </c>
      <c r="G229" s="334" t="s">
        <v>238</v>
      </c>
      <c r="H229" s="334" t="s">
        <v>192</v>
      </c>
      <c r="I229" s="334" t="s">
        <v>217</v>
      </c>
      <c r="J229" s="334" t="s">
        <v>202</v>
      </c>
      <c r="K229" s="334" t="s">
        <v>230</v>
      </c>
    </row>
    <row r="230" spans="2:11" ht="30" customHeight="1" thickBot="1">
      <c r="B230" s="333">
        <v>4</v>
      </c>
      <c r="C230" s="334">
        <v>302</v>
      </c>
      <c r="D230" s="335">
        <v>46058</v>
      </c>
      <c r="E230" s="334" t="s">
        <v>140</v>
      </c>
      <c r="F230" s="334" t="s">
        <v>159</v>
      </c>
      <c r="G230" s="334" t="s">
        <v>162</v>
      </c>
      <c r="H230" s="334" t="s">
        <v>187</v>
      </c>
      <c r="I230" s="334" t="s">
        <v>213</v>
      </c>
      <c r="J230" s="334" t="s">
        <v>202</v>
      </c>
      <c r="K230" s="334" t="s">
        <v>224</v>
      </c>
    </row>
    <row r="231" spans="2:11" ht="30" customHeight="1" thickBot="1">
      <c r="B231" s="333">
        <v>4</v>
      </c>
      <c r="C231" s="334">
        <v>304</v>
      </c>
      <c r="D231" s="335">
        <v>46058</v>
      </c>
      <c r="E231" s="334" t="s">
        <v>142</v>
      </c>
      <c r="F231" s="334" t="s">
        <v>146</v>
      </c>
      <c r="G231" s="334" t="s">
        <v>148</v>
      </c>
      <c r="H231" s="334" t="s">
        <v>185</v>
      </c>
      <c r="I231" s="334" t="s">
        <v>217</v>
      </c>
      <c r="J231" s="334" t="s">
        <v>202</v>
      </c>
      <c r="K231" s="334" t="s">
        <v>245</v>
      </c>
    </row>
    <row r="232" spans="2:11" ht="30" customHeight="1" thickBot="1">
      <c r="B232" s="333">
        <v>4</v>
      </c>
      <c r="C232" s="334"/>
      <c r="D232" s="335"/>
      <c r="E232" s="369" t="s">
        <v>134</v>
      </c>
      <c r="F232" s="369" t="s">
        <v>156</v>
      </c>
      <c r="G232" s="334"/>
      <c r="H232" s="334"/>
      <c r="I232" s="334"/>
      <c r="J232" s="334"/>
      <c r="K232" s="334"/>
    </row>
    <row r="233" spans="2:11" ht="30" customHeight="1" thickBot="1">
      <c r="B233" s="674"/>
      <c r="C233" s="675"/>
      <c r="D233" s="675"/>
      <c r="E233" s="675"/>
      <c r="F233" s="675"/>
      <c r="G233" s="675"/>
      <c r="H233" s="675"/>
      <c r="I233" s="675"/>
      <c r="J233" s="675"/>
      <c r="K233" s="676"/>
    </row>
    <row r="234" spans="2:11" ht="30" customHeight="1" thickBot="1">
      <c r="B234" s="333">
        <v>5</v>
      </c>
      <c r="C234" s="334">
        <v>305</v>
      </c>
      <c r="D234" s="335">
        <v>46065</v>
      </c>
      <c r="E234" s="334" t="s">
        <v>142</v>
      </c>
      <c r="F234" s="334" t="s">
        <v>157</v>
      </c>
      <c r="G234" s="334" t="s">
        <v>155</v>
      </c>
      <c r="H234" s="334" t="s">
        <v>179</v>
      </c>
      <c r="I234" s="334" t="s">
        <v>217</v>
      </c>
      <c r="J234" s="334" t="s">
        <v>202</v>
      </c>
      <c r="K234" s="334" t="s">
        <v>234</v>
      </c>
    </row>
    <row r="235" spans="2:11" ht="30" customHeight="1" thickBot="1">
      <c r="B235" s="333">
        <v>5</v>
      </c>
      <c r="C235" s="334">
        <v>306</v>
      </c>
      <c r="D235" s="335">
        <v>46065</v>
      </c>
      <c r="E235" s="334" t="s">
        <v>165</v>
      </c>
      <c r="F235" s="334" t="s">
        <v>160</v>
      </c>
      <c r="G235" s="334" t="s">
        <v>135</v>
      </c>
      <c r="H235" s="334" t="s">
        <v>197</v>
      </c>
      <c r="I235" s="334" t="s">
        <v>207</v>
      </c>
      <c r="J235" s="334" t="s">
        <v>202</v>
      </c>
      <c r="K235" s="334" t="s">
        <v>236</v>
      </c>
    </row>
    <row r="236" spans="2:11" ht="30" customHeight="1" thickBot="1">
      <c r="B236" s="333">
        <v>5</v>
      </c>
      <c r="C236" s="334">
        <v>307</v>
      </c>
      <c r="D236" s="335">
        <v>46066</v>
      </c>
      <c r="E236" s="334" t="s">
        <v>142</v>
      </c>
      <c r="F236" s="334" t="s">
        <v>131</v>
      </c>
      <c r="G236" s="334" t="s">
        <v>238</v>
      </c>
      <c r="H236" s="334" t="s">
        <v>190</v>
      </c>
      <c r="I236" s="334" t="s">
        <v>275</v>
      </c>
      <c r="J236" s="334" t="s">
        <v>201</v>
      </c>
      <c r="K236" s="334" t="s">
        <v>227</v>
      </c>
    </row>
    <row r="237" spans="2:11" ht="30" customHeight="1" thickBot="1">
      <c r="B237" s="333">
        <v>5</v>
      </c>
      <c r="C237" s="334">
        <v>308</v>
      </c>
      <c r="D237" s="335">
        <v>46066</v>
      </c>
      <c r="E237" s="334" t="s">
        <v>142</v>
      </c>
      <c r="F237" s="334" t="s">
        <v>162</v>
      </c>
      <c r="G237" s="334" t="s">
        <v>145</v>
      </c>
      <c r="H237" s="334" t="s">
        <v>184</v>
      </c>
      <c r="I237" s="334" t="s">
        <v>217</v>
      </c>
      <c r="J237" s="334" t="s">
        <v>202</v>
      </c>
      <c r="K237" s="334" t="s">
        <v>221</v>
      </c>
    </row>
    <row r="238" spans="2:11" ht="30" customHeight="1" thickBot="1">
      <c r="B238" s="333">
        <v>5</v>
      </c>
      <c r="C238" s="334">
        <v>309</v>
      </c>
      <c r="D238" s="335">
        <v>46066</v>
      </c>
      <c r="E238" s="334" t="s">
        <v>142</v>
      </c>
      <c r="F238" s="334" t="s">
        <v>130</v>
      </c>
      <c r="G238" s="334" t="s">
        <v>159</v>
      </c>
      <c r="H238" s="334" t="s">
        <v>192</v>
      </c>
      <c r="I238" s="334" t="s">
        <v>217</v>
      </c>
      <c r="J238" s="334" t="s">
        <v>202</v>
      </c>
      <c r="K238" s="334" t="s">
        <v>230</v>
      </c>
    </row>
    <row r="239" spans="2:11" ht="30" customHeight="1" thickBot="1">
      <c r="B239" s="333">
        <v>5</v>
      </c>
      <c r="C239" s="334">
        <v>311</v>
      </c>
      <c r="D239" s="335">
        <v>46065</v>
      </c>
      <c r="E239" s="334" t="s">
        <v>143</v>
      </c>
      <c r="F239" s="334" t="s">
        <v>156</v>
      </c>
      <c r="G239" s="334" t="s">
        <v>146</v>
      </c>
      <c r="H239" s="334" t="s">
        <v>181</v>
      </c>
      <c r="I239" s="334" t="s">
        <v>217</v>
      </c>
      <c r="J239" s="334" t="s">
        <v>202</v>
      </c>
      <c r="K239" s="334" t="s">
        <v>218</v>
      </c>
    </row>
    <row r="240" spans="2:11" ht="30" customHeight="1" thickBot="1">
      <c r="B240" s="333">
        <v>5</v>
      </c>
      <c r="C240" s="334"/>
      <c r="D240" s="335"/>
      <c r="E240" s="369" t="s">
        <v>134</v>
      </c>
      <c r="F240" s="369" t="s">
        <v>148</v>
      </c>
      <c r="G240" s="334"/>
      <c r="H240" s="334"/>
      <c r="I240" s="334"/>
      <c r="J240" s="334"/>
      <c r="K240" s="334"/>
    </row>
    <row r="241" spans="2:11" ht="30" customHeight="1" thickBot="1">
      <c r="B241" s="674"/>
      <c r="C241" s="675"/>
      <c r="D241" s="675"/>
      <c r="E241" s="675"/>
      <c r="F241" s="675"/>
      <c r="G241" s="675"/>
      <c r="H241" s="675"/>
      <c r="I241" s="675"/>
      <c r="J241" s="675"/>
      <c r="K241" s="676"/>
    </row>
    <row r="242" spans="2:11" ht="30" customHeight="1" thickBot="1">
      <c r="B242" s="333">
        <v>6</v>
      </c>
      <c r="C242" s="334">
        <v>312</v>
      </c>
      <c r="D242" s="335">
        <v>46072</v>
      </c>
      <c r="E242" s="334" t="s">
        <v>142</v>
      </c>
      <c r="F242" s="334" t="s">
        <v>157</v>
      </c>
      <c r="G242" s="334" t="s">
        <v>160</v>
      </c>
      <c r="H242" s="334" t="s">
        <v>179</v>
      </c>
      <c r="I242" s="334" t="s">
        <v>217</v>
      </c>
      <c r="J242" s="334" t="s">
        <v>202</v>
      </c>
      <c r="K242" s="334" t="s">
        <v>234</v>
      </c>
    </row>
    <row r="243" spans="2:11" ht="30" customHeight="1" thickBot="1">
      <c r="B243" s="333">
        <v>6</v>
      </c>
      <c r="C243" s="334">
        <v>313</v>
      </c>
      <c r="D243" s="335">
        <v>46070</v>
      </c>
      <c r="E243" s="334" t="s">
        <v>143</v>
      </c>
      <c r="F243" s="334" t="s">
        <v>135</v>
      </c>
      <c r="G243" s="334" t="s">
        <v>131</v>
      </c>
      <c r="H243" s="334" t="s">
        <v>199</v>
      </c>
      <c r="I243" s="334" t="s">
        <v>217</v>
      </c>
      <c r="J243" s="334" t="s">
        <v>202</v>
      </c>
      <c r="K243" s="334" t="s">
        <v>242</v>
      </c>
    </row>
    <row r="244" spans="2:11" ht="30" customHeight="1" thickBot="1">
      <c r="B244" s="333">
        <v>6</v>
      </c>
      <c r="C244" s="334">
        <v>314</v>
      </c>
      <c r="D244" s="335">
        <v>46073</v>
      </c>
      <c r="E244" s="334" t="s">
        <v>164</v>
      </c>
      <c r="F244" s="334" t="s">
        <v>145</v>
      </c>
      <c r="G244" s="334" t="s">
        <v>130</v>
      </c>
      <c r="H244" s="334" t="s">
        <v>193</v>
      </c>
      <c r="I244" s="334" t="s">
        <v>210</v>
      </c>
      <c r="J244" s="334" t="s">
        <v>202</v>
      </c>
      <c r="K244" s="334" t="s">
        <v>231</v>
      </c>
    </row>
    <row r="245" spans="2:11" ht="30" customHeight="1" thickBot="1">
      <c r="B245" s="333">
        <v>6</v>
      </c>
      <c r="C245" s="334">
        <v>316</v>
      </c>
      <c r="D245" s="335">
        <v>46072</v>
      </c>
      <c r="E245" s="334" t="s">
        <v>142</v>
      </c>
      <c r="F245" s="334" t="s">
        <v>146</v>
      </c>
      <c r="G245" s="334" t="s">
        <v>155</v>
      </c>
      <c r="H245" s="334" t="s">
        <v>185</v>
      </c>
      <c r="I245" s="334" t="s">
        <v>217</v>
      </c>
      <c r="J245" s="334" t="s">
        <v>202</v>
      </c>
      <c r="K245" s="334" t="s">
        <v>245</v>
      </c>
    </row>
    <row r="246" spans="2:11" ht="30" customHeight="1" thickBot="1">
      <c r="B246" s="333">
        <v>6</v>
      </c>
      <c r="C246" s="334">
        <v>317</v>
      </c>
      <c r="D246" s="335">
        <v>46072</v>
      </c>
      <c r="E246" s="334" t="s">
        <v>142</v>
      </c>
      <c r="F246" s="334" t="s">
        <v>148</v>
      </c>
      <c r="G246" s="334" t="s">
        <v>159</v>
      </c>
      <c r="H246" s="334" t="s">
        <v>192</v>
      </c>
      <c r="I246" s="334" t="s">
        <v>217</v>
      </c>
      <c r="J246" s="334" t="s">
        <v>202</v>
      </c>
      <c r="K246" s="334" t="s">
        <v>230</v>
      </c>
    </row>
    <row r="247" spans="2:11" ht="30" customHeight="1" thickBot="1">
      <c r="B247" s="333">
        <v>6</v>
      </c>
      <c r="C247" s="334">
        <v>318</v>
      </c>
      <c r="D247" s="335">
        <v>46070</v>
      </c>
      <c r="E247" s="334" t="s">
        <v>165</v>
      </c>
      <c r="F247" s="334" t="s">
        <v>238</v>
      </c>
      <c r="G247" s="334" t="s">
        <v>156</v>
      </c>
      <c r="H247" s="334" t="s">
        <v>198</v>
      </c>
      <c r="I247" s="334" t="s">
        <v>217</v>
      </c>
      <c r="J247" s="334" t="s">
        <v>202</v>
      </c>
      <c r="K247" s="334" t="s">
        <v>237</v>
      </c>
    </row>
    <row r="248" spans="2:11" ht="30" customHeight="1" thickBot="1">
      <c r="B248" s="333">
        <v>6</v>
      </c>
      <c r="C248" s="334"/>
      <c r="D248" s="335"/>
      <c r="E248" s="369" t="s">
        <v>134</v>
      </c>
      <c r="F248" s="369" t="s">
        <v>162</v>
      </c>
      <c r="G248" s="334"/>
      <c r="H248" s="334"/>
      <c r="I248" s="334"/>
      <c r="J248" s="334"/>
      <c r="K248" s="334"/>
    </row>
    <row r="249" spans="2:11" ht="30" customHeight="1" thickBot="1">
      <c r="B249" s="674"/>
      <c r="C249" s="675"/>
      <c r="D249" s="675"/>
      <c r="E249" s="675"/>
      <c r="F249" s="675"/>
      <c r="G249" s="675"/>
      <c r="H249" s="675"/>
      <c r="I249" s="675"/>
      <c r="J249" s="675"/>
      <c r="K249" s="676"/>
    </row>
    <row r="250" spans="2:11" ht="30" customHeight="1" thickBot="1">
      <c r="B250" s="333">
        <v>7</v>
      </c>
      <c r="C250" s="334">
        <v>319</v>
      </c>
      <c r="D250" s="335">
        <v>46079</v>
      </c>
      <c r="E250" s="334" t="s">
        <v>165</v>
      </c>
      <c r="F250" s="334" t="s">
        <v>160</v>
      </c>
      <c r="G250" s="334" t="s">
        <v>238</v>
      </c>
      <c r="H250" s="334" t="s">
        <v>197</v>
      </c>
      <c r="I250" s="334" t="s">
        <v>207</v>
      </c>
      <c r="J250" s="334" t="s">
        <v>202</v>
      </c>
      <c r="K250" s="334" t="s">
        <v>236</v>
      </c>
    </row>
    <row r="251" spans="2:11" ht="30" customHeight="1" thickBot="1">
      <c r="B251" s="333">
        <v>7</v>
      </c>
      <c r="C251" s="334">
        <v>320</v>
      </c>
      <c r="D251" s="335">
        <v>46080</v>
      </c>
      <c r="E251" s="334" t="s">
        <v>142</v>
      </c>
      <c r="F251" s="334" t="s">
        <v>131</v>
      </c>
      <c r="G251" s="334" t="s">
        <v>157</v>
      </c>
      <c r="H251" s="334" t="s">
        <v>190</v>
      </c>
      <c r="I251" s="334" t="s">
        <v>275</v>
      </c>
      <c r="J251" s="334" t="s">
        <v>201</v>
      </c>
      <c r="K251" s="334" t="s">
        <v>227</v>
      </c>
    </row>
    <row r="252" spans="2:11" ht="30" customHeight="1" thickBot="1">
      <c r="B252" s="333">
        <v>7</v>
      </c>
      <c r="C252" s="334">
        <v>321</v>
      </c>
      <c r="D252" s="335">
        <v>46080</v>
      </c>
      <c r="E252" s="334" t="s">
        <v>142</v>
      </c>
      <c r="F252" s="334" t="s">
        <v>130</v>
      </c>
      <c r="G252" s="334" t="s">
        <v>135</v>
      </c>
      <c r="H252" s="334" t="s">
        <v>192</v>
      </c>
      <c r="I252" s="334" t="s">
        <v>217</v>
      </c>
      <c r="J252" s="334" t="s">
        <v>202</v>
      </c>
      <c r="K252" s="334" t="s">
        <v>230</v>
      </c>
    </row>
    <row r="253" spans="2:11" ht="30" customHeight="1" thickBot="1">
      <c r="B253" s="333">
        <v>7</v>
      </c>
      <c r="C253" s="334">
        <v>322</v>
      </c>
      <c r="D253" s="335">
        <v>46080</v>
      </c>
      <c r="E253" s="334" t="s">
        <v>142</v>
      </c>
      <c r="F253" s="334" t="s">
        <v>162</v>
      </c>
      <c r="G253" s="334" t="s">
        <v>155</v>
      </c>
      <c r="H253" s="334" t="s">
        <v>184</v>
      </c>
      <c r="I253" s="334" t="s">
        <v>217</v>
      </c>
      <c r="J253" s="334" t="s">
        <v>202</v>
      </c>
      <c r="K253" s="334" t="s">
        <v>221</v>
      </c>
    </row>
    <row r="254" spans="2:11" ht="30" customHeight="1" thickBot="1">
      <c r="B254" s="333">
        <v>7</v>
      </c>
      <c r="C254" s="334">
        <v>324</v>
      </c>
      <c r="D254" s="335">
        <v>46080</v>
      </c>
      <c r="E254" s="334" t="s">
        <v>164</v>
      </c>
      <c r="F254" s="334" t="s">
        <v>145</v>
      </c>
      <c r="G254" s="334" t="s">
        <v>148</v>
      </c>
      <c r="H254" s="334" t="s">
        <v>193</v>
      </c>
      <c r="I254" s="334" t="s">
        <v>210</v>
      </c>
      <c r="J254" s="334" t="s">
        <v>202</v>
      </c>
      <c r="K254" s="334" t="s">
        <v>231</v>
      </c>
    </row>
    <row r="255" spans="2:11" ht="30" customHeight="1" thickBot="1">
      <c r="B255" s="333">
        <v>7</v>
      </c>
      <c r="C255" s="334">
        <v>325</v>
      </c>
      <c r="D255" s="335">
        <v>46079</v>
      </c>
      <c r="E255" s="334" t="s">
        <v>143</v>
      </c>
      <c r="F255" s="334" t="s">
        <v>156</v>
      </c>
      <c r="G255" s="334" t="s">
        <v>159</v>
      </c>
      <c r="H255" s="334" t="s">
        <v>181</v>
      </c>
      <c r="I255" s="334" t="s">
        <v>217</v>
      </c>
      <c r="J255" s="334" t="s">
        <v>202</v>
      </c>
      <c r="K255" s="334" t="s">
        <v>218</v>
      </c>
    </row>
    <row r="256" spans="2:11" ht="30" customHeight="1" thickBot="1">
      <c r="B256" s="333">
        <v>7</v>
      </c>
      <c r="C256" s="334"/>
      <c r="D256" s="335"/>
      <c r="E256" s="369" t="s">
        <v>134</v>
      </c>
      <c r="F256" s="369" t="s">
        <v>146</v>
      </c>
      <c r="G256" s="334"/>
      <c r="H256" s="334"/>
      <c r="I256" s="334"/>
      <c r="J256" s="334"/>
      <c r="K256" s="334"/>
    </row>
    <row r="257" spans="2:11" ht="30" customHeight="1" thickBot="1">
      <c r="B257" s="674"/>
      <c r="C257" s="675"/>
      <c r="D257" s="675"/>
      <c r="E257" s="675"/>
      <c r="F257" s="675"/>
      <c r="G257" s="675"/>
      <c r="H257" s="675"/>
      <c r="I257" s="675"/>
      <c r="J257" s="675"/>
      <c r="K257" s="676"/>
    </row>
    <row r="258" spans="2:11" ht="30" customHeight="1" thickBot="1">
      <c r="B258" s="333">
        <v>8</v>
      </c>
      <c r="C258" s="334">
        <v>326</v>
      </c>
      <c r="D258" s="335">
        <v>46086</v>
      </c>
      <c r="E258" s="334" t="s">
        <v>165</v>
      </c>
      <c r="F258" s="334" t="s">
        <v>160</v>
      </c>
      <c r="G258" s="334" t="s">
        <v>131</v>
      </c>
      <c r="H258" s="334" t="s">
        <v>197</v>
      </c>
      <c r="I258" s="334" t="s">
        <v>207</v>
      </c>
      <c r="J258" s="334" t="s">
        <v>202</v>
      </c>
      <c r="K258" s="334" t="s">
        <v>236</v>
      </c>
    </row>
    <row r="259" spans="2:11" ht="30" customHeight="1" thickBot="1">
      <c r="B259" s="333">
        <v>8</v>
      </c>
      <c r="C259" s="334">
        <v>327</v>
      </c>
      <c r="D259" s="335">
        <v>46086</v>
      </c>
      <c r="E259" s="334" t="s">
        <v>142</v>
      </c>
      <c r="F259" s="334" t="s">
        <v>157</v>
      </c>
      <c r="G259" s="334" t="s">
        <v>130</v>
      </c>
      <c r="H259" s="334" t="s">
        <v>179</v>
      </c>
      <c r="I259" s="334" t="s">
        <v>217</v>
      </c>
      <c r="J259" s="334" t="s">
        <v>202</v>
      </c>
      <c r="K259" s="334" t="s">
        <v>234</v>
      </c>
    </row>
    <row r="260" spans="2:11" ht="30" customHeight="1" thickBot="1">
      <c r="B260" s="333">
        <v>8</v>
      </c>
      <c r="C260" s="334">
        <v>328</v>
      </c>
      <c r="D260" s="335">
        <v>46087</v>
      </c>
      <c r="E260" s="334" t="s">
        <v>143</v>
      </c>
      <c r="F260" s="334" t="s">
        <v>135</v>
      </c>
      <c r="G260" s="334" t="s">
        <v>162</v>
      </c>
      <c r="H260" s="334" t="s">
        <v>199</v>
      </c>
      <c r="I260" s="334" t="s">
        <v>217</v>
      </c>
      <c r="J260" s="334" t="s">
        <v>202</v>
      </c>
      <c r="K260" s="334" t="s">
        <v>242</v>
      </c>
    </row>
    <row r="261" spans="2:11" ht="30" customHeight="1" thickBot="1">
      <c r="B261" s="333">
        <v>8</v>
      </c>
      <c r="C261" s="334">
        <v>329</v>
      </c>
      <c r="D261" s="335">
        <v>46086</v>
      </c>
      <c r="E261" s="334" t="s">
        <v>142</v>
      </c>
      <c r="F261" s="334" t="s">
        <v>155</v>
      </c>
      <c r="G261" s="334" t="s">
        <v>156</v>
      </c>
      <c r="H261" s="334" t="s">
        <v>182</v>
      </c>
      <c r="I261" s="334" t="s">
        <v>203</v>
      </c>
      <c r="J261" s="334" t="s">
        <v>202</v>
      </c>
      <c r="K261" s="334" t="s">
        <v>219</v>
      </c>
    </row>
    <row r="262" spans="2:11" ht="30" customHeight="1" thickBot="1">
      <c r="B262" s="333">
        <v>8</v>
      </c>
      <c r="C262" s="334">
        <v>331</v>
      </c>
      <c r="D262" s="335">
        <v>46086</v>
      </c>
      <c r="E262" s="334" t="s">
        <v>140</v>
      </c>
      <c r="F262" s="334" t="s">
        <v>159</v>
      </c>
      <c r="G262" s="334" t="s">
        <v>146</v>
      </c>
      <c r="H262" s="334" t="s">
        <v>187</v>
      </c>
      <c r="I262" s="334" t="s">
        <v>213</v>
      </c>
      <c r="J262" s="334" t="s">
        <v>202</v>
      </c>
      <c r="K262" s="334" t="s">
        <v>224</v>
      </c>
    </row>
    <row r="263" spans="2:11" ht="30" customHeight="1" thickBot="1">
      <c r="B263" s="333">
        <v>8</v>
      </c>
      <c r="C263" s="334">
        <v>332</v>
      </c>
      <c r="D263" s="335">
        <v>46084</v>
      </c>
      <c r="E263" s="334" t="s">
        <v>165</v>
      </c>
      <c r="F263" s="334" t="s">
        <v>238</v>
      </c>
      <c r="G263" s="334" t="s">
        <v>148</v>
      </c>
      <c r="H263" s="334" t="s">
        <v>198</v>
      </c>
      <c r="I263" s="334" t="s">
        <v>217</v>
      </c>
      <c r="J263" s="334" t="s">
        <v>202</v>
      </c>
      <c r="K263" s="334" t="s">
        <v>237</v>
      </c>
    </row>
    <row r="264" spans="2:11" ht="30" customHeight="1" thickBot="1">
      <c r="B264" s="333">
        <v>8</v>
      </c>
      <c r="C264" s="334"/>
      <c r="D264" s="335"/>
      <c r="E264" s="369" t="s">
        <v>134</v>
      </c>
      <c r="F264" s="369" t="s">
        <v>145</v>
      </c>
      <c r="G264" s="334"/>
      <c r="H264" s="334"/>
      <c r="I264" s="334"/>
      <c r="J264" s="334"/>
      <c r="K264" s="334"/>
    </row>
    <row r="265" spans="2:11" ht="30" customHeight="1" thickBot="1">
      <c r="B265" s="674"/>
      <c r="C265" s="675"/>
      <c r="D265" s="675"/>
      <c r="E265" s="675"/>
      <c r="F265" s="675"/>
      <c r="G265" s="675"/>
      <c r="H265" s="675"/>
      <c r="I265" s="675"/>
      <c r="J265" s="675"/>
      <c r="K265" s="676"/>
    </row>
    <row r="266" spans="2:11" ht="30" customHeight="1" thickBot="1">
      <c r="B266" s="333">
        <v>9</v>
      </c>
      <c r="C266" s="334">
        <v>333</v>
      </c>
      <c r="D266" s="335">
        <v>46093</v>
      </c>
      <c r="E266" s="334" t="s">
        <v>142</v>
      </c>
      <c r="F266" s="334" t="s">
        <v>155</v>
      </c>
      <c r="G266" s="334" t="s">
        <v>131</v>
      </c>
      <c r="H266" s="334" t="s">
        <v>182</v>
      </c>
      <c r="I266" s="334" t="s">
        <v>203</v>
      </c>
      <c r="J266" s="334" t="s">
        <v>202</v>
      </c>
      <c r="K266" s="334" t="s">
        <v>219</v>
      </c>
    </row>
    <row r="267" spans="2:11" ht="30" customHeight="1" thickBot="1">
      <c r="B267" s="333">
        <v>9</v>
      </c>
      <c r="C267" s="334">
        <v>334</v>
      </c>
      <c r="D267" s="335">
        <v>46094</v>
      </c>
      <c r="E267" s="334" t="s">
        <v>142</v>
      </c>
      <c r="F267" s="334" t="s">
        <v>130</v>
      </c>
      <c r="G267" s="334" t="s">
        <v>160</v>
      </c>
      <c r="H267" s="334" t="s">
        <v>192</v>
      </c>
      <c r="I267" s="334" t="s">
        <v>217</v>
      </c>
      <c r="J267" s="334" t="s">
        <v>202</v>
      </c>
      <c r="K267" s="334" t="s">
        <v>230</v>
      </c>
    </row>
    <row r="268" spans="2:11" ht="30" customHeight="1" thickBot="1">
      <c r="B268" s="333">
        <v>9</v>
      </c>
      <c r="C268" s="334">
        <v>335</v>
      </c>
      <c r="D268" s="335">
        <v>46094</v>
      </c>
      <c r="E268" s="334" t="s">
        <v>142</v>
      </c>
      <c r="F268" s="334" t="s">
        <v>162</v>
      </c>
      <c r="G268" s="334" t="s">
        <v>157</v>
      </c>
      <c r="H268" s="334" t="s">
        <v>184</v>
      </c>
      <c r="I268" s="334" t="s">
        <v>217</v>
      </c>
      <c r="J268" s="334" t="s">
        <v>202</v>
      </c>
      <c r="K268" s="334" t="s">
        <v>221</v>
      </c>
    </row>
    <row r="269" spans="2:11" ht="30" customHeight="1" thickBot="1">
      <c r="B269" s="333">
        <v>9</v>
      </c>
      <c r="C269" s="334">
        <v>336</v>
      </c>
      <c r="D269" s="335">
        <v>46093</v>
      </c>
      <c r="E269" s="334" t="s">
        <v>140</v>
      </c>
      <c r="F269" s="334" t="s">
        <v>135</v>
      </c>
      <c r="G269" s="334" t="s">
        <v>148</v>
      </c>
      <c r="H269" s="334" t="s">
        <v>192</v>
      </c>
      <c r="I269" s="334" t="s">
        <v>217</v>
      </c>
      <c r="J269" s="334" t="s">
        <v>202</v>
      </c>
      <c r="K269" s="334" t="s">
        <v>230</v>
      </c>
    </row>
    <row r="270" spans="2:11" ht="30" customHeight="1" thickBot="1">
      <c r="B270" s="333">
        <v>9</v>
      </c>
      <c r="C270" s="334">
        <v>338</v>
      </c>
      <c r="D270" s="335">
        <v>46093</v>
      </c>
      <c r="E270" s="334" t="s">
        <v>143</v>
      </c>
      <c r="F270" s="334" t="s">
        <v>156</v>
      </c>
      <c r="G270" s="334" t="s">
        <v>145</v>
      </c>
      <c r="H270" s="334" t="s">
        <v>181</v>
      </c>
      <c r="I270" s="334" t="s">
        <v>217</v>
      </c>
      <c r="J270" s="334" t="s">
        <v>202</v>
      </c>
      <c r="K270" s="334" t="s">
        <v>218</v>
      </c>
    </row>
    <row r="271" spans="2:11" ht="30" customHeight="1" thickBot="1">
      <c r="B271" s="333">
        <v>9</v>
      </c>
      <c r="C271" s="334">
        <v>339</v>
      </c>
      <c r="D271" s="335">
        <v>46091</v>
      </c>
      <c r="E271" s="334" t="s">
        <v>165</v>
      </c>
      <c r="F271" s="334" t="s">
        <v>238</v>
      </c>
      <c r="G271" s="334" t="s">
        <v>146</v>
      </c>
      <c r="H271" s="334" t="s">
        <v>198</v>
      </c>
      <c r="I271" s="334" t="s">
        <v>217</v>
      </c>
      <c r="J271" s="334" t="s">
        <v>202</v>
      </c>
      <c r="K271" s="334" t="s">
        <v>237</v>
      </c>
    </row>
    <row r="272" spans="2:11" ht="30" customHeight="1" thickBot="1">
      <c r="B272" s="333">
        <v>9</v>
      </c>
      <c r="C272" s="334"/>
      <c r="D272" s="335"/>
      <c r="E272" s="369" t="s">
        <v>134</v>
      </c>
      <c r="F272" s="369" t="s">
        <v>159</v>
      </c>
      <c r="G272" s="334"/>
      <c r="H272" s="334"/>
      <c r="I272" s="334"/>
      <c r="J272" s="334"/>
      <c r="K272" s="334"/>
    </row>
    <row r="273" spans="2:11" ht="30" customHeight="1" thickBot="1">
      <c r="B273" s="674"/>
      <c r="C273" s="675"/>
      <c r="D273" s="675"/>
      <c r="E273" s="675"/>
      <c r="F273" s="675"/>
      <c r="G273" s="675"/>
      <c r="H273" s="675"/>
      <c r="I273" s="675"/>
      <c r="J273" s="675"/>
      <c r="K273" s="676"/>
    </row>
    <row r="274" spans="2:11" ht="30" customHeight="1" thickBot="1">
      <c r="B274" s="333">
        <v>10</v>
      </c>
      <c r="C274" s="334">
        <v>340</v>
      </c>
      <c r="D274" s="335">
        <v>46101</v>
      </c>
      <c r="E274" s="334" t="s">
        <v>142</v>
      </c>
      <c r="F274" s="334" t="s">
        <v>131</v>
      </c>
      <c r="G274" s="334" t="s">
        <v>130</v>
      </c>
      <c r="H274" s="334" t="s">
        <v>190</v>
      </c>
      <c r="I274" s="334" t="s">
        <v>275</v>
      </c>
      <c r="J274" s="334" t="s">
        <v>201</v>
      </c>
      <c r="K274" s="334" t="s">
        <v>227</v>
      </c>
    </row>
    <row r="275" spans="2:11" ht="30" customHeight="1" thickBot="1">
      <c r="B275" s="333">
        <v>10</v>
      </c>
      <c r="C275" s="334">
        <v>342</v>
      </c>
      <c r="D275" s="335">
        <v>46100</v>
      </c>
      <c r="E275" s="334" t="s">
        <v>142</v>
      </c>
      <c r="F275" s="334" t="s">
        <v>157</v>
      </c>
      <c r="G275" s="334" t="s">
        <v>156</v>
      </c>
      <c r="H275" s="334" t="s">
        <v>179</v>
      </c>
      <c r="I275" s="334" t="s">
        <v>217</v>
      </c>
      <c r="J275" s="334" t="s">
        <v>202</v>
      </c>
      <c r="K275" s="334" t="s">
        <v>234</v>
      </c>
    </row>
    <row r="276" spans="2:11" ht="30" customHeight="1" thickBot="1">
      <c r="B276" s="333">
        <v>10</v>
      </c>
      <c r="C276" s="334">
        <v>343</v>
      </c>
      <c r="D276" s="335">
        <v>46101</v>
      </c>
      <c r="E276" s="334" t="s">
        <v>142</v>
      </c>
      <c r="F276" s="334" t="s">
        <v>148</v>
      </c>
      <c r="G276" s="334" t="s">
        <v>155</v>
      </c>
      <c r="H276" s="334" t="s">
        <v>192</v>
      </c>
      <c r="I276" s="334" t="s">
        <v>217</v>
      </c>
      <c r="J276" s="334" t="s">
        <v>202</v>
      </c>
      <c r="K276" s="334" t="s">
        <v>230</v>
      </c>
    </row>
    <row r="277" spans="2:11" ht="30" customHeight="1" thickBot="1">
      <c r="B277" s="333">
        <v>10</v>
      </c>
      <c r="C277" s="334">
        <v>344</v>
      </c>
      <c r="D277" s="335">
        <v>46101</v>
      </c>
      <c r="E277" s="334" t="s">
        <v>164</v>
      </c>
      <c r="F277" s="334" t="s">
        <v>145</v>
      </c>
      <c r="G277" s="334" t="s">
        <v>159</v>
      </c>
      <c r="H277" s="334" t="s">
        <v>193</v>
      </c>
      <c r="I277" s="334" t="s">
        <v>210</v>
      </c>
      <c r="J277" s="334" t="s">
        <v>202</v>
      </c>
      <c r="K277" s="334" t="s">
        <v>231</v>
      </c>
    </row>
    <row r="278" spans="2:11" ht="30" customHeight="1" thickBot="1">
      <c r="B278" s="333">
        <v>10</v>
      </c>
      <c r="C278" s="334">
        <v>345</v>
      </c>
      <c r="D278" s="335">
        <v>46100</v>
      </c>
      <c r="E278" s="334" t="s">
        <v>142</v>
      </c>
      <c r="F278" s="334" t="s">
        <v>146</v>
      </c>
      <c r="G278" s="334" t="s">
        <v>135</v>
      </c>
      <c r="H278" s="334" t="s">
        <v>185</v>
      </c>
      <c r="I278" s="334" t="s">
        <v>217</v>
      </c>
      <c r="J278" s="334" t="s">
        <v>202</v>
      </c>
      <c r="K278" s="334" t="s">
        <v>245</v>
      </c>
    </row>
    <row r="279" spans="2:11" ht="30" customHeight="1" thickBot="1">
      <c r="B279" s="333">
        <v>10</v>
      </c>
      <c r="C279" s="334">
        <v>346</v>
      </c>
      <c r="D279" s="335">
        <v>46098</v>
      </c>
      <c r="E279" s="334" t="s">
        <v>165</v>
      </c>
      <c r="F279" s="334" t="s">
        <v>238</v>
      </c>
      <c r="G279" s="334" t="s">
        <v>162</v>
      </c>
      <c r="H279" s="334" t="s">
        <v>198</v>
      </c>
      <c r="I279" s="334" t="s">
        <v>217</v>
      </c>
      <c r="J279" s="334" t="s">
        <v>202</v>
      </c>
      <c r="K279" s="334" t="s">
        <v>237</v>
      </c>
    </row>
    <row r="280" spans="2:11" ht="30" customHeight="1" thickBot="1">
      <c r="B280" s="333">
        <v>10</v>
      </c>
      <c r="C280" s="334"/>
      <c r="D280" s="335"/>
      <c r="E280" s="369" t="s">
        <v>134</v>
      </c>
      <c r="F280" s="369" t="s">
        <v>160</v>
      </c>
      <c r="G280" s="334"/>
      <c r="H280" s="334"/>
      <c r="I280" s="334"/>
      <c r="J280" s="334"/>
      <c r="K280" s="334"/>
    </row>
    <row r="281" spans="2:11" ht="30" customHeight="1" thickBot="1">
      <c r="B281" s="674"/>
      <c r="C281" s="675"/>
      <c r="D281" s="675"/>
      <c r="E281" s="675"/>
      <c r="F281" s="675"/>
      <c r="G281" s="675"/>
      <c r="H281" s="675"/>
      <c r="I281" s="675"/>
      <c r="J281" s="675"/>
      <c r="K281" s="676"/>
    </row>
    <row r="282" spans="2:11" ht="30" customHeight="1" thickBot="1">
      <c r="B282" s="333">
        <v>11</v>
      </c>
      <c r="C282" s="334">
        <v>347</v>
      </c>
      <c r="D282" s="335">
        <v>46105</v>
      </c>
      <c r="E282" s="334" t="s">
        <v>140</v>
      </c>
      <c r="F282" s="334" t="s">
        <v>162</v>
      </c>
      <c r="G282" s="334" t="s">
        <v>131</v>
      </c>
      <c r="H282" s="334" t="s">
        <v>184</v>
      </c>
      <c r="I282" s="334" t="s">
        <v>217</v>
      </c>
      <c r="J282" s="334" t="s">
        <v>202</v>
      </c>
      <c r="K282" s="334" t="s">
        <v>276</v>
      </c>
    </row>
    <row r="283" spans="2:11" ht="30" customHeight="1" thickBot="1">
      <c r="B283" s="333">
        <v>11</v>
      </c>
      <c r="C283" s="334">
        <v>348</v>
      </c>
      <c r="D283" s="335">
        <v>46107</v>
      </c>
      <c r="E283" s="334" t="s">
        <v>143</v>
      </c>
      <c r="F283" s="334" t="s">
        <v>156</v>
      </c>
      <c r="G283" s="334" t="s">
        <v>160</v>
      </c>
      <c r="H283" s="334" t="s">
        <v>181</v>
      </c>
      <c r="I283" s="334" t="s">
        <v>217</v>
      </c>
      <c r="J283" s="334" t="s">
        <v>202</v>
      </c>
      <c r="K283" s="334" t="s">
        <v>218</v>
      </c>
    </row>
    <row r="284" spans="2:11" ht="30" customHeight="1" thickBot="1">
      <c r="B284" s="333">
        <v>11</v>
      </c>
      <c r="C284" s="334">
        <v>349</v>
      </c>
      <c r="D284" s="335">
        <v>46108</v>
      </c>
      <c r="E284" s="334" t="s">
        <v>142</v>
      </c>
      <c r="F284" s="334" t="s">
        <v>148</v>
      </c>
      <c r="G284" s="334" t="s">
        <v>157</v>
      </c>
      <c r="H284" s="334" t="s">
        <v>192</v>
      </c>
      <c r="I284" s="334" t="s">
        <v>217</v>
      </c>
      <c r="J284" s="334" t="s">
        <v>202</v>
      </c>
      <c r="K284" s="334" t="s">
        <v>230</v>
      </c>
    </row>
    <row r="285" spans="2:11" ht="30" customHeight="1" thickBot="1">
      <c r="B285" s="333">
        <v>11</v>
      </c>
      <c r="C285" s="334">
        <v>350</v>
      </c>
      <c r="D285" s="335">
        <v>46107</v>
      </c>
      <c r="E285" s="334" t="s">
        <v>142</v>
      </c>
      <c r="F285" s="334" t="s">
        <v>155</v>
      </c>
      <c r="G285" s="334" t="s">
        <v>130</v>
      </c>
      <c r="H285" s="334" t="s">
        <v>182</v>
      </c>
      <c r="I285" s="334" t="s">
        <v>203</v>
      </c>
      <c r="J285" s="334" t="s">
        <v>202</v>
      </c>
      <c r="K285" s="334" t="s">
        <v>219</v>
      </c>
    </row>
    <row r="286" spans="2:11" ht="30" customHeight="1" thickBot="1">
      <c r="B286" s="333">
        <v>11</v>
      </c>
      <c r="C286" s="334">
        <v>351</v>
      </c>
      <c r="D286" s="335">
        <v>46107</v>
      </c>
      <c r="E286" s="334" t="s">
        <v>140</v>
      </c>
      <c r="F286" s="334" t="s">
        <v>159</v>
      </c>
      <c r="G286" s="334" t="s">
        <v>238</v>
      </c>
      <c r="H286" s="334" t="s">
        <v>187</v>
      </c>
      <c r="I286" s="334" t="s">
        <v>213</v>
      </c>
      <c r="J286" s="334" t="s">
        <v>202</v>
      </c>
      <c r="K286" s="334" t="s">
        <v>224</v>
      </c>
    </row>
    <row r="287" spans="2:11" ht="30" customHeight="1" thickBot="1">
      <c r="B287" s="333">
        <v>11</v>
      </c>
      <c r="C287" s="334">
        <v>353</v>
      </c>
      <c r="D287" s="335">
        <v>46107</v>
      </c>
      <c r="E287" s="334" t="s">
        <v>142</v>
      </c>
      <c r="F287" s="334" t="s">
        <v>146</v>
      </c>
      <c r="G287" s="334" t="s">
        <v>145</v>
      </c>
      <c r="H287" s="334" t="s">
        <v>185</v>
      </c>
      <c r="I287" s="334" t="s">
        <v>217</v>
      </c>
      <c r="J287" s="334" t="s">
        <v>202</v>
      </c>
      <c r="K287" s="334" t="s">
        <v>245</v>
      </c>
    </row>
    <row r="288" spans="2:11" ht="30" customHeight="1" thickBot="1">
      <c r="B288" s="333">
        <v>11</v>
      </c>
      <c r="C288" s="334"/>
      <c r="D288" s="335"/>
      <c r="E288" s="369" t="s">
        <v>134</v>
      </c>
      <c r="F288" s="369" t="s">
        <v>135</v>
      </c>
      <c r="G288" s="334"/>
      <c r="H288" s="334"/>
      <c r="I288" s="334"/>
      <c r="J288" s="334"/>
      <c r="K288" s="334"/>
    </row>
    <row r="289" spans="2:11" ht="30" customHeight="1" thickBot="1">
      <c r="B289" s="674"/>
      <c r="C289" s="675"/>
      <c r="D289" s="675"/>
      <c r="E289" s="675"/>
      <c r="F289" s="675"/>
      <c r="G289" s="675"/>
      <c r="H289" s="675"/>
      <c r="I289" s="675"/>
      <c r="J289" s="675"/>
      <c r="K289" s="676"/>
    </row>
    <row r="290" spans="2:11" ht="30" customHeight="1" thickBot="1">
      <c r="B290" s="333">
        <v>12</v>
      </c>
      <c r="C290" s="334">
        <v>354</v>
      </c>
      <c r="D290" s="335">
        <v>46115</v>
      </c>
      <c r="E290" s="334" t="s">
        <v>142</v>
      </c>
      <c r="F290" s="334" t="s">
        <v>177</v>
      </c>
      <c r="G290" s="334" t="s">
        <v>156</v>
      </c>
      <c r="H290" s="334" t="s">
        <v>192</v>
      </c>
      <c r="I290" s="334" t="s">
        <v>217</v>
      </c>
      <c r="J290" s="334" t="s">
        <v>202</v>
      </c>
      <c r="K290" s="334" t="s">
        <v>230</v>
      </c>
    </row>
    <row r="291" spans="2:11" ht="30" customHeight="1" thickBot="1">
      <c r="B291" s="333">
        <v>12</v>
      </c>
      <c r="C291" s="334">
        <v>355</v>
      </c>
      <c r="D291" s="335">
        <v>46112</v>
      </c>
      <c r="E291" s="334" t="s">
        <v>142</v>
      </c>
      <c r="F291" s="334" t="s">
        <v>157</v>
      </c>
      <c r="G291" s="334" t="s">
        <v>146</v>
      </c>
      <c r="H291" s="334" t="s">
        <v>179</v>
      </c>
      <c r="I291" s="334" t="s">
        <v>217</v>
      </c>
      <c r="J291" s="334" t="s">
        <v>202</v>
      </c>
      <c r="K291" s="334" t="s">
        <v>234</v>
      </c>
    </row>
    <row r="292" spans="2:11" ht="30" customHeight="1" thickBot="1">
      <c r="B292" s="333">
        <v>12</v>
      </c>
      <c r="C292" s="334">
        <v>356</v>
      </c>
      <c r="D292" s="335">
        <v>46114</v>
      </c>
      <c r="E292" s="334" t="s">
        <v>142</v>
      </c>
      <c r="F292" s="334" t="s">
        <v>155</v>
      </c>
      <c r="G292" s="334" t="s">
        <v>145</v>
      </c>
      <c r="H292" s="334" t="s">
        <v>182</v>
      </c>
      <c r="I292" s="334" t="s">
        <v>203</v>
      </c>
      <c r="J292" s="334" t="s">
        <v>202</v>
      </c>
      <c r="K292" s="334" t="s">
        <v>246</v>
      </c>
    </row>
    <row r="293" spans="2:11" ht="30" customHeight="1" thickBot="1">
      <c r="B293" s="333">
        <v>12</v>
      </c>
      <c r="C293" s="334">
        <v>357</v>
      </c>
      <c r="D293" s="335">
        <v>46114</v>
      </c>
      <c r="E293" s="334" t="s">
        <v>165</v>
      </c>
      <c r="F293" s="334" t="s">
        <v>160</v>
      </c>
      <c r="G293" s="334" t="s">
        <v>162</v>
      </c>
      <c r="H293" s="334" t="s">
        <v>197</v>
      </c>
      <c r="I293" s="334" t="s">
        <v>207</v>
      </c>
      <c r="J293" s="334" t="s">
        <v>202</v>
      </c>
      <c r="K293" s="334" t="s">
        <v>236</v>
      </c>
    </row>
    <row r="294" spans="2:11" ht="30" customHeight="1" thickBot="1">
      <c r="B294" s="333">
        <v>12</v>
      </c>
      <c r="C294" s="334">
        <v>358</v>
      </c>
      <c r="D294" s="335">
        <v>46111</v>
      </c>
      <c r="E294" s="334" t="s">
        <v>142</v>
      </c>
      <c r="F294" s="334" t="s">
        <v>131</v>
      </c>
      <c r="G294" s="334" t="s">
        <v>148</v>
      </c>
      <c r="H294" s="334" t="s">
        <v>190</v>
      </c>
      <c r="I294" s="334" t="s">
        <v>275</v>
      </c>
      <c r="J294" s="334" t="s">
        <v>201</v>
      </c>
      <c r="K294" s="334" t="s">
        <v>227</v>
      </c>
    </row>
    <row r="295" spans="2:11" ht="30" customHeight="1" thickBot="1">
      <c r="B295" s="333">
        <v>12</v>
      </c>
      <c r="C295" s="334">
        <v>360</v>
      </c>
      <c r="D295" s="335">
        <v>46115</v>
      </c>
      <c r="E295" s="334" t="s">
        <v>143</v>
      </c>
      <c r="F295" s="334" t="s">
        <v>135</v>
      </c>
      <c r="G295" s="334" t="s">
        <v>159</v>
      </c>
      <c r="H295" s="334" t="s">
        <v>199</v>
      </c>
      <c r="I295" s="334" t="s">
        <v>217</v>
      </c>
      <c r="J295" s="334" t="s">
        <v>202</v>
      </c>
      <c r="K295" s="334" t="s">
        <v>242</v>
      </c>
    </row>
    <row r="296" spans="2:11" ht="30" customHeight="1" thickBot="1">
      <c r="B296" s="333">
        <v>12</v>
      </c>
      <c r="C296" s="334"/>
      <c r="D296" s="335"/>
      <c r="E296" s="369" t="s">
        <v>134</v>
      </c>
      <c r="F296" s="369" t="s">
        <v>238</v>
      </c>
      <c r="G296" s="334"/>
      <c r="H296" s="334"/>
      <c r="I296" s="334"/>
      <c r="J296" s="334"/>
      <c r="K296" s="334"/>
    </row>
    <row r="297" spans="2:11" ht="30" customHeight="1" thickBot="1">
      <c r="B297" s="674"/>
      <c r="C297" s="675"/>
      <c r="D297" s="675"/>
      <c r="E297" s="675"/>
      <c r="F297" s="675"/>
      <c r="G297" s="675"/>
      <c r="H297" s="675"/>
      <c r="I297" s="675"/>
      <c r="J297" s="675"/>
      <c r="K297" s="676"/>
    </row>
    <row r="298" spans="2:11" ht="30" customHeight="1" thickBot="1">
      <c r="B298" s="333">
        <v>13</v>
      </c>
      <c r="C298" s="334">
        <v>361</v>
      </c>
      <c r="D298" s="335">
        <v>46122</v>
      </c>
      <c r="E298" s="334" t="s">
        <v>142</v>
      </c>
      <c r="F298" s="334" t="s">
        <v>178</v>
      </c>
      <c r="G298" s="334" t="s">
        <v>130</v>
      </c>
      <c r="H298" s="334" t="s">
        <v>184</v>
      </c>
      <c r="I298" s="334" t="s">
        <v>217</v>
      </c>
      <c r="J298" s="334" t="s">
        <v>202</v>
      </c>
      <c r="K298" s="334" t="s">
        <v>221</v>
      </c>
    </row>
    <row r="299" spans="2:11" ht="30" customHeight="1" thickBot="1">
      <c r="B299" s="333">
        <v>13</v>
      </c>
      <c r="C299" s="334">
        <v>362</v>
      </c>
      <c r="D299" s="335">
        <v>46121</v>
      </c>
      <c r="E299" s="334" t="s">
        <v>143</v>
      </c>
      <c r="F299" s="334" t="s">
        <v>156</v>
      </c>
      <c r="G299" s="334" t="s">
        <v>135</v>
      </c>
      <c r="H299" s="334" t="s">
        <v>181</v>
      </c>
      <c r="I299" s="334" t="s">
        <v>217</v>
      </c>
      <c r="J299" s="334" t="s">
        <v>202</v>
      </c>
      <c r="K299" s="334" t="s">
        <v>218</v>
      </c>
    </row>
    <row r="300" spans="2:11" ht="30" customHeight="1" thickBot="1">
      <c r="B300" s="333">
        <v>13</v>
      </c>
      <c r="C300" s="334">
        <v>363</v>
      </c>
      <c r="D300" s="335">
        <v>46122</v>
      </c>
      <c r="E300" s="334" t="s">
        <v>164</v>
      </c>
      <c r="F300" s="334" t="s">
        <v>145</v>
      </c>
      <c r="G300" s="334" t="s">
        <v>238</v>
      </c>
      <c r="H300" s="334" t="s">
        <v>193</v>
      </c>
      <c r="I300" s="334" t="s">
        <v>210</v>
      </c>
      <c r="J300" s="334" t="s">
        <v>202</v>
      </c>
      <c r="K300" s="334" t="s">
        <v>231</v>
      </c>
    </row>
    <row r="301" spans="2:11" ht="30" customHeight="1" thickBot="1">
      <c r="B301" s="333">
        <v>13</v>
      </c>
      <c r="C301" s="334">
        <v>364</v>
      </c>
      <c r="D301" s="335">
        <v>46121</v>
      </c>
      <c r="E301" s="334" t="s">
        <v>142</v>
      </c>
      <c r="F301" s="334" t="s">
        <v>148</v>
      </c>
      <c r="G301" s="334" t="s">
        <v>160</v>
      </c>
      <c r="H301" s="334" t="s">
        <v>192</v>
      </c>
      <c r="I301" s="334" t="s">
        <v>217</v>
      </c>
      <c r="J301" s="334" t="s">
        <v>202</v>
      </c>
      <c r="K301" s="334" t="s">
        <v>230</v>
      </c>
    </row>
    <row r="302" spans="2:11" ht="30" customHeight="1" thickBot="1">
      <c r="B302" s="333">
        <v>13</v>
      </c>
      <c r="C302" s="334">
        <v>366</v>
      </c>
      <c r="D302" s="335">
        <v>46121</v>
      </c>
      <c r="E302" s="334" t="s">
        <v>140</v>
      </c>
      <c r="F302" s="334" t="s">
        <v>159</v>
      </c>
      <c r="G302" s="334" t="s">
        <v>157</v>
      </c>
      <c r="H302" s="334" t="s">
        <v>187</v>
      </c>
      <c r="I302" s="334" t="s">
        <v>213</v>
      </c>
      <c r="J302" s="334" t="s">
        <v>202</v>
      </c>
      <c r="K302" s="334" t="s">
        <v>224</v>
      </c>
    </row>
    <row r="303" spans="2:11" ht="30" customHeight="1" thickBot="1">
      <c r="B303" s="333">
        <v>13</v>
      </c>
      <c r="C303" s="334">
        <v>367</v>
      </c>
      <c r="D303" s="335">
        <v>46121</v>
      </c>
      <c r="E303" s="334" t="s">
        <v>142</v>
      </c>
      <c r="F303" s="334" t="s">
        <v>146</v>
      </c>
      <c r="G303" s="334" t="s">
        <v>131</v>
      </c>
      <c r="H303" s="334" t="s">
        <v>185</v>
      </c>
      <c r="I303" s="334" t="s">
        <v>217</v>
      </c>
      <c r="J303" s="334" t="s">
        <v>202</v>
      </c>
      <c r="K303" s="334" t="s">
        <v>245</v>
      </c>
    </row>
    <row r="304" spans="2:11" ht="30" customHeight="1" thickBot="1">
      <c r="B304" s="333">
        <v>13</v>
      </c>
      <c r="C304" s="334"/>
      <c r="D304" s="335"/>
      <c r="E304" s="369" t="s">
        <v>134</v>
      </c>
      <c r="F304" s="369" t="s">
        <v>155</v>
      </c>
      <c r="G304" s="334"/>
      <c r="H304" s="334"/>
      <c r="I304" s="334"/>
      <c r="J304" s="334"/>
      <c r="K304" s="334"/>
    </row>
    <row r="305" spans="2:11" ht="30" customHeight="1" thickBot="1">
      <c r="B305" s="671" t="s">
        <v>284</v>
      </c>
      <c r="C305" s="672"/>
      <c r="D305" s="672"/>
      <c r="E305" s="672"/>
      <c r="F305" s="672"/>
      <c r="G305" s="672"/>
      <c r="H305" s="672"/>
      <c r="I305" s="672"/>
      <c r="J305" s="672"/>
      <c r="K305" s="673"/>
    </row>
    <row r="306" spans="2:11" ht="30" customHeight="1" thickBot="1">
      <c r="B306" s="379" t="s">
        <v>285</v>
      </c>
      <c r="C306" s="380">
        <v>368</v>
      </c>
      <c r="D306" s="381">
        <v>46129</v>
      </c>
      <c r="E306" s="380" t="s">
        <v>140</v>
      </c>
      <c r="F306" s="334" t="s">
        <v>145</v>
      </c>
      <c r="G306" s="334" t="s">
        <v>130</v>
      </c>
      <c r="H306" s="334" t="s">
        <v>193</v>
      </c>
      <c r="I306" s="334" t="s">
        <v>210</v>
      </c>
      <c r="J306" s="334" t="s">
        <v>202</v>
      </c>
      <c r="K306" s="334" t="s">
        <v>231</v>
      </c>
    </row>
    <row r="307" spans="2:11" ht="30" customHeight="1" thickBot="1">
      <c r="B307" s="379" t="s">
        <v>285</v>
      </c>
      <c r="C307" s="380">
        <v>369</v>
      </c>
      <c r="D307" s="381">
        <v>46136</v>
      </c>
      <c r="E307" s="380" t="s">
        <v>142</v>
      </c>
      <c r="F307" s="380" t="s">
        <v>177</v>
      </c>
      <c r="G307" s="380" t="s">
        <v>145</v>
      </c>
      <c r="H307" s="380" t="s">
        <v>192</v>
      </c>
      <c r="I307" s="380" t="s">
        <v>217</v>
      </c>
      <c r="J307" s="380" t="s">
        <v>202</v>
      </c>
      <c r="K307" s="380" t="s">
        <v>230</v>
      </c>
    </row>
    <row r="308" spans="2:11" ht="30" customHeight="1" thickBot="1">
      <c r="B308" s="379" t="s">
        <v>285</v>
      </c>
      <c r="C308" s="380">
        <v>370</v>
      </c>
      <c r="D308" s="381">
        <v>46128</v>
      </c>
      <c r="E308" s="380" t="s">
        <v>142</v>
      </c>
      <c r="F308" s="334" t="s">
        <v>146</v>
      </c>
      <c r="G308" s="334" t="s">
        <v>155</v>
      </c>
      <c r="H308" s="334" t="s">
        <v>185</v>
      </c>
      <c r="I308" s="334" t="s">
        <v>217</v>
      </c>
      <c r="J308" s="334" t="s">
        <v>202</v>
      </c>
      <c r="K308" s="334" t="s">
        <v>245</v>
      </c>
    </row>
    <row r="309" spans="2:11" ht="30" customHeight="1" thickBot="1">
      <c r="B309" s="333" t="s">
        <v>285</v>
      </c>
      <c r="C309" s="334">
        <v>371</v>
      </c>
      <c r="D309" s="335">
        <v>46135</v>
      </c>
      <c r="E309" s="334" t="s">
        <v>142</v>
      </c>
      <c r="F309" s="380" t="s">
        <v>155</v>
      </c>
      <c r="G309" s="380" t="s">
        <v>146</v>
      </c>
      <c r="H309" s="380" t="s">
        <v>182</v>
      </c>
      <c r="I309" s="380" t="s">
        <v>203</v>
      </c>
      <c r="J309" s="380" t="s">
        <v>202</v>
      </c>
      <c r="K309" s="380" t="s">
        <v>219</v>
      </c>
    </row>
    <row r="310" spans="2:11" ht="30" customHeight="1" thickBot="1">
      <c r="B310" s="333" t="s">
        <v>285</v>
      </c>
      <c r="C310" s="334">
        <v>372</v>
      </c>
      <c r="D310" s="335">
        <v>46128</v>
      </c>
      <c r="E310" s="334" t="s">
        <v>140</v>
      </c>
      <c r="F310" s="334" t="s">
        <v>159</v>
      </c>
      <c r="G310" s="334" t="s">
        <v>160</v>
      </c>
      <c r="H310" s="334" t="s">
        <v>187</v>
      </c>
      <c r="I310" s="334" t="s">
        <v>213</v>
      </c>
      <c r="J310" s="334" t="s">
        <v>202</v>
      </c>
      <c r="K310" s="334" t="s">
        <v>224</v>
      </c>
    </row>
    <row r="311" spans="2:11" ht="30" customHeight="1" thickBot="1">
      <c r="B311" s="333" t="s">
        <v>285</v>
      </c>
      <c r="C311" s="334">
        <v>373</v>
      </c>
      <c r="D311" s="335">
        <v>46135</v>
      </c>
      <c r="E311" s="334" t="s">
        <v>165</v>
      </c>
      <c r="F311" s="334" t="s">
        <v>160</v>
      </c>
      <c r="G311" s="334" t="s">
        <v>159</v>
      </c>
      <c r="H311" s="334" t="s">
        <v>197</v>
      </c>
      <c r="I311" s="334" t="s">
        <v>207</v>
      </c>
      <c r="J311" s="334" t="s">
        <v>202</v>
      </c>
      <c r="K311" s="334" t="s">
        <v>236</v>
      </c>
    </row>
    <row r="312" spans="2:11" ht="30" customHeight="1" thickBot="1">
      <c r="B312" s="333" t="s">
        <v>285</v>
      </c>
      <c r="C312" s="334">
        <v>375</v>
      </c>
      <c r="D312" s="335">
        <v>45761</v>
      </c>
      <c r="E312" s="334" t="s">
        <v>165</v>
      </c>
      <c r="F312" s="380" t="s">
        <v>238</v>
      </c>
      <c r="G312" s="380" t="s">
        <v>148</v>
      </c>
      <c r="H312" s="380" t="s">
        <v>198</v>
      </c>
      <c r="I312" s="380" t="s">
        <v>217</v>
      </c>
      <c r="J312" s="380" t="s">
        <v>202</v>
      </c>
      <c r="K312" s="380" t="s">
        <v>237</v>
      </c>
    </row>
    <row r="313" spans="2:11" ht="30" customHeight="1" thickBot="1">
      <c r="B313" s="333" t="s">
        <v>285</v>
      </c>
      <c r="C313" s="334">
        <v>374</v>
      </c>
      <c r="D313" s="335">
        <v>46135</v>
      </c>
      <c r="E313" s="334" t="s">
        <v>142</v>
      </c>
      <c r="F313" s="334" t="s">
        <v>148</v>
      </c>
      <c r="G313" s="334" t="s">
        <v>238</v>
      </c>
      <c r="H313" s="334" t="s">
        <v>192</v>
      </c>
      <c r="I313" s="334" t="s">
        <v>217</v>
      </c>
      <c r="J313" s="334" t="s">
        <v>202</v>
      </c>
      <c r="K313" s="334" t="s">
        <v>230</v>
      </c>
    </row>
    <row r="314" spans="2:11" ht="30" customHeight="1" thickBot="1">
      <c r="B314" s="671" t="s">
        <v>279</v>
      </c>
      <c r="C314" s="672"/>
      <c r="D314" s="672"/>
      <c r="E314" s="672"/>
      <c r="F314" s="672"/>
      <c r="G314" s="672"/>
      <c r="H314" s="672"/>
      <c r="I314" s="672"/>
      <c r="J314" s="672"/>
      <c r="K314" s="673"/>
    </row>
    <row r="315" spans="2:11" ht="30" customHeight="1" thickBot="1">
      <c r="B315" s="379" t="s">
        <v>281</v>
      </c>
      <c r="C315" s="380">
        <v>382</v>
      </c>
      <c r="D315" s="381">
        <v>46140</v>
      </c>
      <c r="E315" s="380" t="s">
        <v>165</v>
      </c>
      <c r="F315" s="380" t="s">
        <v>238</v>
      </c>
      <c r="G315" s="380" t="s">
        <v>156</v>
      </c>
      <c r="H315" s="380" t="s">
        <v>198</v>
      </c>
      <c r="I315" s="380" t="s">
        <v>217</v>
      </c>
      <c r="J315" s="380" t="s">
        <v>202</v>
      </c>
      <c r="K315" s="380" t="s">
        <v>237</v>
      </c>
    </row>
    <row r="316" spans="2:11" ht="30" customHeight="1" thickBot="1">
      <c r="B316" s="333" t="s">
        <v>281</v>
      </c>
      <c r="C316" s="380">
        <v>383</v>
      </c>
      <c r="D316" s="335">
        <v>46149</v>
      </c>
      <c r="E316" s="334" t="s">
        <v>143</v>
      </c>
      <c r="F316" s="334" t="s">
        <v>156</v>
      </c>
      <c r="G316" s="334" t="s">
        <v>238</v>
      </c>
      <c r="H316" s="334" t="s">
        <v>181</v>
      </c>
      <c r="I316" s="334" t="s">
        <v>217</v>
      </c>
      <c r="J316" s="334" t="s">
        <v>202</v>
      </c>
      <c r="K316" s="334" t="s">
        <v>218</v>
      </c>
    </row>
    <row r="317" spans="2:11" ht="30" customHeight="1" thickBot="1">
      <c r="B317" s="333" t="s">
        <v>281</v>
      </c>
      <c r="C317" s="380">
        <v>384</v>
      </c>
      <c r="D317" s="335">
        <v>46147</v>
      </c>
      <c r="E317" s="334" t="s">
        <v>142</v>
      </c>
      <c r="F317" s="334" t="s">
        <v>157</v>
      </c>
      <c r="G317" s="334" t="s">
        <v>159</v>
      </c>
      <c r="H317" s="334" t="s">
        <v>179</v>
      </c>
      <c r="I317" s="334" t="s">
        <v>217</v>
      </c>
      <c r="J317" s="334" t="s">
        <v>202</v>
      </c>
      <c r="K317" s="334" t="s">
        <v>234</v>
      </c>
    </row>
    <row r="318" spans="2:11" ht="30" customHeight="1" thickBot="1">
      <c r="B318" s="333" t="s">
        <v>281</v>
      </c>
      <c r="C318" s="380">
        <v>385</v>
      </c>
      <c r="D318" s="335">
        <v>46149</v>
      </c>
      <c r="E318" s="334" t="s">
        <v>140</v>
      </c>
      <c r="F318" s="334" t="s">
        <v>159</v>
      </c>
      <c r="G318" s="334" t="s">
        <v>157</v>
      </c>
      <c r="H318" s="334" t="s">
        <v>187</v>
      </c>
      <c r="I318" s="334" t="s">
        <v>213</v>
      </c>
      <c r="J318" s="334" t="s">
        <v>202</v>
      </c>
      <c r="K318" s="334" t="s">
        <v>224</v>
      </c>
    </row>
    <row r="319" spans="2:11" ht="30" customHeight="1" thickBot="1">
      <c r="B319" s="379" t="s">
        <v>281</v>
      </c>
      <c r="C319" s="380">
        <v>386</v>
      </c>
      <c r="D319" s="381">
        <v>46142</v>
      </c>
      <c r="E319" s="380" t="s">
        <v>142</v>
      </c>
      <c r="F319" s="380" t="s">
        <v>155</v>
      </c>
      <c r="G319" s="380" t="s">
        <v>135</v>
      </c>
      <c r="H319" s="380" t="s">
        <v>182</v>
      </c>
      <c r="I319" s="380" t="s">
        <v>203</v>
      </c>
      <c r="J319" s="380" t="s">
        <v>202</v>
      </c>
      <c r="K319" s="380" t="s">
        <v>219</v>
      </c>
    </row>
    <row r="320" spans="2:11" ht="30" customHeight="1" thickBot="1">
      <c r="B320" s="379" t="s">
        <v>281</v>
      </c>
      <c r="C320" s="380">
        <v>387</v>
      </c>
      <c r="D320" s="381">
        <v>46150</v>
      </c>
      <c r="E320" s="380" t="s">
        <v>143</v>
      </c>
      <c r="F320" s="334" t="s">
        <v>135</v>
      </c>
      <c r="G320" s="334" t="s">
        <v>155</v>
      </c>
      <c r="H320" s="334" t="s">
        <v>199</v>
      </c>
      <c r="I320" s="334" t="s">
        <v>217</v>
      </c>
      <c r="J320" s="334" t="s">
        <v>202</v>
      </c>
      <c r="K320" s="334" t="s">
        <v>242</v>
      </c>
    </row>
    <row r="321" spans="2:11" ht="30" customHeight="1" thickBot="1">
      <c r="B321" s="333" t="s">
        <v>281</v>
      </c>
      <c r="C321" s="380">
        <v>388</v>
      </c>
      <c r="D321" s="335">
        <v>46141</v>
      </c>
      <c r="E321" s="334" t="s">
        <v>142</v>
      </c>
      <c r="F321" s="380" t="s">
        <v>177</v>
      </c>
      <c r="G321" s="380" t="s">
        <v>131</v>
      </c>
      <c r="H321" s="380" t="s">
        <v>192</v>
      </c>
      <c r="I321" s="380" t="s">
        <v>217</v>
      </c>
      <c r="J321" s="380" t="s">
        <v>202</v>
      </c>
      <c r="K321" s="380" t="s">
        <v>230</v>
      </c>
    </row>
    <row r="322" spans="2:11" ht="30" customHeight="1" thickBot="1">
      <c r="B322" s="333" t="s">
        <v>281</v>
      </c>
      <c r="C322" s="380">
        <v>389</v>
      </c>
      <c r="D322" s="335">
        <v>46150</v>
      </c>
      <c r="E322" s="334" t="s">
        <v>142</v>
      </c>
      <c r="F322" s="334" t="s">
        <v>131</v>
      </c>
      <c r="G322" s="334" t="s">
        <v>130</v>
      </c>
      <c r="H322" s="334" t="s">
        <v>190</v>
      </c>
      <c r="I322" s="334" t="s">
        <v>275</v>
      </c>
      <c r="J322" s="334" t="s">
        <v>201</v>
      </c>
      <c r="K322" s="334" t="s">
        <v>227</v>
      </c>
    </row>
    <row r="323" spans="2:11" ht="30" customHeight="1" thickBot="1">
      <c r="B323" s="671" t="s">
        <v>292</v>
      </c>
      <c r="C323" s="672"/>
      <c r="D323" s="672"/>
      <c r="E323" s="672"/>
      <c r="F323" s="672"/>
      <c r="G323" s="672"/>
      <c r="H323" s="672"/>
      <c r="I323" s="672"/>
      <c r="J323" s="672"/>
      <c r="K323" s="673"/>
    </row>
    <row r="324" spans="2:11" ht="30" customHeight="1" thickBot="1">
      <c r="B324" s="333" t="s">
        <v>291</v>
      </c>
      <c r="C324" s="334">
        <v>396</v>
      </c>
      <c r="D324" s="335">
        <v>46156</v>
      </c>
      <c r="E324" s="334" t="s">
        <v>143</v>
      </c>
      <c r="F324" s="334" t="s">
        <v>156</v>
      </c>
      <c r="G324" s="334" t="s">
        <v>131</v>
      </c>
      <c r="H324" s="334" t="s">
        <v>181</v>
      </c>
      <c r="I324" s="334" t="s">
        <v>217</v>
      </c>
      <c r="J324" s="334" t="s">
        <v>202</v>
      </c>
      <c r="K324" s="334" t="s">
        <v>218</v>
      </c>
    </row>
    <row r="325" spans="2:11" ht="30" customHeight="1" thickBot="1">
      <c r="B325" s="333" t="s">
        <v>291</v>
      </c>
      <c r="C325" s="334">
        <v>397</v>
      </c>
      <c r="D325" s="335">
        <v>46154</v>
      </c>
      <c r="E325" s="334" t="s">
        <v>142</v>
      </c>
      <c r="F325" s="380" t="s">
        <v>155</v>
      </c>
      <c r="G325" s="334" t="s">
        <v>157</v>
      </c>
      <c r="H325" s="380" t="s">
        <v>182</v>
      </c>
      <c r="I325" s="380" t="s">
        <v>203</v>
      </c>
      <c r="J325" s="380" t="s">
        <v>202</v>
      </c>
      <c r="K325" s="380" t="s">
        <v>219</v>
      </c>
    </row>
    <row r="326" spans="2:11" ht="30" customHeight="1" thickBot="1">
      <c r="B326" s="333" t="s">
        <v>291</v>
      </c>
      <c r="C326" s="334">
        <v>394</v>
      </c>
      <c r="D326" s="335">
        <v>46164</v>
      </c>
      <c r="E326" s="334" t="s">
        <v>142</v>
      </c>
      <c r="F326" s="334" t="s">
        <v>131</v>
      </c>
      <c r="G326" s="334" t="s">
        <v>156</v>
      </c>
      <c r="H326" s="334" t="s">
        <v>190</v>
      </c>
      <c r="I326" s="334" t="s">
        <v>275</v>
      </c>
      <c r="J326" s="334" t="s">
        <v>201</v>
      </c>
      <c r="K326" s="334" t="s">
        <v>227</v>
      </c>
    </row>
    <row r="327" spans="2:11" ht="30" customHeight="1" thickBot="1">
      <c r="B327" s="333" t="s">
        <v>291</v>
      </c>
      <c r="C327" s="348">
        <v>395</v>
      </c>
      <c r="D327" s="335">
        <v>46163</v>
      </c>
      <c r="E327" s="348" t="s">
        <v>142</v>
      </c>
      <c r="F327" s="334" t="s">
        <v>157</v>
      </c>
      <c r="G327" s="334" t="s">
        <v>155</v>
      </c>
      <c r="H327" s="334" t="s">
        <v>179</v>
      </c>
      <c r="I327" s="334" t="s">
        <v>217</v>
      </c>
      <c r="J327" s="334" t="s">
        <v>202</v>
      </c>
      <c r="K327" s="334" t="s">
        <v>234</v>
      </c>
    </row>
    <row r="328" spans="2:11" ht="30" customHeight="1" thickBot="1">
      <c r="B328" s="671" t="s">
        <v>280</v>
      </c>
      <c r="C328" s="672"/>
      <c r="D328" s="672"/>
      <c r="E328" s="672"/>
      <c r="F328" s="672"/>
      <c r="G328" s="672"/>
      <c r="H328" s="672"/>
      <c r="I328" s="672"/>
      <c r="J328" s="672"/>
      <c r="K328" s="673"/>
    </row>
    <row r="329" spans="2:11" ht="30" customHeight="1" thickBot="1">
      <c r="B329" s="379" t="s">
        <v>282</v>
      </c>
      <c r="C329" s="380">
        <v>401</v>
      </c>
      <c r="D329" s="381">
        <v>46164</v>
      </c>
      <c r="E329" s="380" t="s">
        <v>142</v>
      </c>
      <c r="F329" s="334" t="s">
        <v>177</v>
      </c>
      <c r="G329" s="334" t="s">
        <v>238</v>
      </c>
      <c r="H329" s="380" t="s">
        <v>192</v>
      </c>
      <c r="I329" s="380" t="s">
        <v>217</v>
      </c>
      <c r="J329" s="380" t="s">
        <v>202</v>
      </c>
      <c r="K329" s="380" t="s">
        <v>230</v>
      </c>
    </row>
    <row r="330" spans="2:11" ht="30" customHeight="1" thickBot="1">
      <c r="B330" s="379" t="s">
        <v>282</v>
      </c>
      <c r="C330" s="380">
        <v>402</v>
      </c>
      <c r="D330" s="381">
        <v>46156</v>
      </c>
      <c r="E330" s="380" t="s">
        <v>140</v>
      </c>
      <c r="F330" s="334" t="s">
        <v>159</v>
      </c>
      <c r="G330" s="334" t="s">
        <v>135</v>
      </c>
      <c r="H330" s="334" t="s">
        <v>187</v>
      </c>
      <c r="I330" s="334" t="s">
        <v>213</v>
      </c>
      <c r="J330" s="334" t="s">
        <v>202</v>
      </c>
      <c r="K330" s="334" t="s">
        <v>224</v>
      </c>
    </row>
    <row r="331" spans="2:11" ht="30" customHeight="1" thickBot="1">
      <c r="B331" s="379" t="s">
        <v>282</v>
      </c>
      <c r="C331" s="380">
        <v>403</v>
      </c>
      <c r="D331" s="381">
        <v>46161</v>
      </c>
      <c r="E331" s="380" t="s">
        <v>165</v>
      </c>
      <c r="F331" s="334" t="s">
        <v>238</v>
      </c>
      <c r="G331" s="334" t="s">
        <v>130</v>
      </c>
      <c r="H331" s="380" t="s">
        <v>198</v>
      </c>
      <c r="I331" s="380" t="s">
        <v>217</v>
      </c>
      <c r="J331" s="380" t="s">
        <v>202</v>
      </c>
      <c r="K331" s="380" t="s">
        <v>237</v>
      </c>
    </row>
    <row r="332" spans="2:11" ht="30" customHeight="1" thickBot="1">
      <c r="B332" s="379" t="s">
        <v>282</v>
      </c>
      <c r="C332" s="380">
        <v>404</v>
      </c>
      <c r="D332" s="381">
        <v>46164</v>
      </c>
      <c r="E332" s="380" t="s">
        <v>143</v>
      </c>
      <c r="F332" s="334" t="s">
        <v>135</v>
      </c>
      <c r="G332" s="334" t="s">
        <v>159</v>
      </c>
      <c r="H332" s="334" t="s">
        <v>199</v>
      </c>
      <c r="I332" s="334" t="s">
        <v>217</v>
      </c>
      <c r="J332" s="334" t="s">
        <v>202</v>
      </c>
      <c r="K332" s="334" t="s">
        <v>242</v>
      </c>
    </row>
  </sheetData>
  <mergeCells count="40">
    <mergeCell ref="B104:K104"/>
    <mergeCell ref="B110:K110"/>
    <mergeCell ref="B314:K314"/>
    <mergeCell ref="B249:K249"/>
    <mergeCell ref="B257:K257"/>
    <mergeCell ref="B265:K265"/>
    <mergeCell ref="B273:K273"/>
    <mergeCell ref="B281:K281"/>
    <mergeCell ref="B198:K198"/>
    <mergeCell ref="B193:K193"/>
    <mergeCell ref="B32:K32"/>
    <mergeCell ref="B115:K115"/>
    <mergeCell ref="B200:K200"/>
    <mergeCell ref="B209:K209"/>
    <mergeCell ref="B217:K217"/>
    <mergeCell ref="B38:K38"/>
    <mergeCell ref="B44:K44"/>
    <mergeCell ref="B50:K50"/>
    <mergeCell ref="B56:K56"/>
    <mergeCell ref="B62:K62"/>
    <mergeCell ref="B68:K68"/>
    <mergeCell ref="B74:K74"/>
    <mergeCell ref="B80:K80"/>
    <mergeCell ref="B86:K86"/>
    <mergeCell ref="B92:K92"/>
    <mergeCell ref="B98:K98"/>
    <mergeCell ref="B1:K1"/>
    <mergeCell ref="B8:K8"/>
    <mergeCell ref="B14:K14"/>
    <mergeCell ref="B20:K20"/>
    <mergeCell ref="B26:K26"/>
    <mergeCell ref="B328:K328"/>
    <mergeCell ref="B186:K186"/>
    <mergeCell ref="B305:K305"/>
    <mergeCell ref="B241:K241"/>
    <mergeCell ref="B225:K225"/>
    <mergeCell ref="B233:K233"/>
    <mergeCell ref="B289:K289"/>
    <mergeCell ref="B297:K297"/>
    <mergeCell ref="B323:K32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DISATL</vt:lpstr>
      <vt:lpstr>SOCUISP</vt:lpstr>
      <vt:lpstr>MODSPO</vt:lpstr>
      <vt:lpstr>Calendario</vt:lpstr>
      <vt:lpstr>DISATL!Area_stampa</vt:lpstr>
      <vt:lpstr>MODSPO!Area_stampa</vt:lpstr>
      <vt:lpstr>SOCUISP!Area_stampa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bazza</cp:lastModifiedBy>
  <cp:lastPrinted>2026-01-22T09:21:25Z</cp:lastPrinted>
  <dcterms:created xsi:type="dcterms:W3CDTF">2017-06-28T06:41:31Z</dcterms:created>
  <dcterms:modified xsi:type="dcterms:W3CDTF">2026-05-13T16:35:18Z</dcterms:modified>
</cp:coreProperties>
</file>