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Completa e Categorie" sheetId="2" r:id="rId2"/>
    <sheet name="Giovanili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'Competitiva'!$A$2:$L$363</definedName>
    <definedName name="_xlnm._FilterDatabase" localSheetId="2" hidden="1">'Giovanili'!$A$2:$H$2</definedName>
    <definedName name="_xlnm.Print_Area" localSheetId="3">'Prestazione Personale'!$C$2:$D$21</definedName>
    <definedName name="Iscritti" localSheetId="2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2">'Giovanili'!$1:$2</definedName>
  </definedNames>
  <calcPr fullCalcOnLoad="1"/>
</workbook>
</file>

<file path=xl/sharedStrings.xml><?xml version="1.0" encoding="utf-8"?>
<sst xmlns="http://schemas.openxmlformats.org/spreadsheetml/2006/main" count="1555" uniqueCount="403">
  <si>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</si>
  <si>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</si>
  <si>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</si>
  <si>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</si>
  <si>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</si>
  <si>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</si>
  <si>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</si>
  <si>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</si>
  <si>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</si>
  <si>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</si>
  <si>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</si>
  <si>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</si>
  <si>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</si>
  <si>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</si>
  <si>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</si>
  <si>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</si>
  <si>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</si>
  <si>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</si>
  <si>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</si>
  <si>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</si>
  <si>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</si>
  <si>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</si>
  <si>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</si>
  <si>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</si>
  <si>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Possumato Luciano</t>
  </si>
  <si>
    <t>M</t>
  </si>
  <si>
    <t>A.S.D. G. Pod.  R. Valenti</t>
  </si>
  <si>
    <t xml:space="preserve">Monaci Alessandro </t>
  </si>
  <si>
    <t>S.S.D.S. Mens Sana In Corpore Sano</t>
  </si>
  <si>
    <t>Torresani Franco</t>
  </si>
  <si>
    <t>Atletica Trento</t>
  </si>
  <si>
    <t>Treve Mattia</t>
  </si>
  <si>
    <t>Asd Toscana Atletica Empoli</t>
  </si>
  <si>
    <t>Spagnolo Stefano</t>
  </si>
  <si>
    <t>Tumino Lorenzo</t>
  </si>
  <si>
    <t>A.S.D. Il Gregge Ribelle</t>
  </si>
  <si>
    <t>Russo Piergiorgio</t>
  </si>
  <si>
    <t>Bernalda Runner's</t>
  </si>
  <si>
    <t>Mydi Rahal</t>
  </si>
  <si>
    <t>Ass.Polisportiva Dil.S.Gimignano</t>
  </si>
  <si>
    <t>La Cava Alessandro</t>
  </si>
  <si>
    <t>Burroni Giovanni</t>
  </si>
  <si>
    <t>A.S.D. S.P. Torre del Mangia</t>
  </si>
  <si>
    <t>Schirosi Giuseppe</t>
  </si>
  <si>
    <t>A.S.D.Le Ancelle</t>
  </si>
  <si>
    <t>Buracchi Luca</t>
  </si>
  <si>
    <t>Ischi Paolo</t>
  </si>
  <si>
    <t>A.S.D. La Chianina</t>
  </si>
  <si>
    <t>Caini Marco</t>
  </si>
  <si>
    <t>Palestra Equinox</t>
  </si>
  <si>
    <t>Martellini Roberto</t>
  </si>
  <si>
    <t>A.S.D.Pol.Olimpia</t>
  </si>
  <si>
    <t>D'Elia Camillo</t>
  </si>
  <si>
    <t>Perugini Marco</t>
  </si>
  <si>
    <t>Sanna Coccone Salvatore</t>
  </si>
  <si>
    <t>Giannitti Pietro</t>
  </si>
  <si>
    <t>Peccianti Luca</t>
  </si>
  <si>
    <t>A.S.D. G.S. Monteaperti</t>
  </si>
  <si>
    <t>Cicali Roberto</t>
  </si>
  <si>
    <t>A.S.D. G.S. Cappuccini 1972</t>
  </si>
  <si>
    <t>Cucini Massimo</t>
  </si>
  <si>
    <t>A.S.D. G.S. Bellavista</t>
  </si>
  <si>
    <t>Gazzei Marco</t>
  </si>
  <si>
    <t>Capitoni Roberto</t>
  </si>
  <si>
    <t>Pierangioli Raniero</t>
  </si>
  <si>
    <t>Gruppo Pod. I Risorti Buonconvento A.S.D</t>
  </si>
  <si>
    <t>Barneschi Francesca</t>
  </si>
  <si>
    <t>F</t>
  </si>
  <si>
    <t>Podistica Il Campino</t>
  </si>
  <si>
    <t>Cardone Jacopo</t>
  </si>
  <si>
    <t>Soc. Atletica 2005</t>
  </si>
  <si>
    <t>Dondoli Francesco</t>
  </si>
  <si>
    <t>Rossi Giacomo</t>
  </si>
  <si>
    <t>Polloni Stefano</t>
  </si>
  <si>
    <t>C.R. Banca Monte dei Paschi di Siena</t>
  </si>
  <si>
    <t>Ciacci Michele</t>
  </si>
  <si>
    <t>Donadio Angelo</t>
  </si>
  <si>
    <t>Meiattini Massimo</t>
  </si>
  <si>
    <t>Manfredi Felice</t>
  </si>
  <si>
    <t>G.S. Bientina</t>
  </si>
  <si>
    <t>Perugini Federica</t>
  </si>
  <si>
    <t>Bacci Filippo</t>
  </si>
  <si>
    <t>Viti Filippo</t>
  </si>
  <si>
    <t>Pampaloni Gianni</t>
  </si>
  <si>
    <t>Nava Pietro</t>
  </si>
  <si>
    <t>Baggiani Giacomo</t>
  </si>
  <si>
    <t>Nasini Enrico</t>
  </si>
  <si>
    <t>Sassi Antonella</t>
  </si>
  <si>
    <t>A.S.D. Aurora Arci Ravacciano 1948</t>
  </si>
  <si>
    <t>Marzocchi Silva</t>
  </si>
  <si>
    <t>Aronica Riccardo</t>
  </si>
  <si>
    <t>Chellini Sandra</t>
  </si>
  <si>
    <t>Anselmi Simone</t>
  </si>
  <si>
    <t>Corti Marcello</t>
  </si>
  <si>
    <t>Attempati Andrea</t>
  </si>
  <si>
    <t>Zombardo Andrea</t>
  </si>
  <si>
    <t>Mezzedimi Gianmarco</t>
  </si>
  <si>
    <t>Capolsini Daniele</t>
  </si>
  <si>
    <t>A.S.D. Pol. Chianciano</t>
  </si>
  <si>
    <t>Olivieri Gianluca</t>
  </si>
  <si>
    <t>Scopelliti Tania</t>
  </si>
  <si>
    <t>G.S. Polizia di Stato</t>
  </si>
  <si>
    <t>Bertolini Matteo</t>
  </si>
  <si>
    <t>A.S.D. Sienarunners</t>
  </si>
  <si>
    <t>Caldesi Fulvio</t>
  </si>
  <si>
    <t>Forte Marco</t>
  </si>
  <si>
    <t>Artini Ubaldo</t>
  </si>
  <si>
    <t>Corsi Filippo</t>
  </si>
  <si>
    <t>Gerace Mauro</t>
  </si>
  <si>
    <t>Trapani Antonio</t>
  </si>
  <si>
    <t>Leoncini Riccardo</t>
  </si>
  <si>
    <t>Gruppo Sportivo Lucignano Val D'Arbia</t>
  </si>
  <si>
    <t>Grazzi Gianni</t>
  </si>
  <si>
    <t>Francioni Alessandro</t>
  </si>
  <si>
    <t>Cral Whirlpool</t>
  </si>
  <si>
    <t>Pintore Mariangela</t>
  </si>
  <si>
    <t>Castellani Andrea</t>
  </si>
  <si>
    <t>Runcard</t>
  </si>
  <si>
    <t>Petreni Manolo</t>
  </si>
  <si>
    <t>Sottile Giuseppe</t>
  </si>
  <si>
    <t>Borgianni Simone</t>
  </si>
  <si>
    <t>Iannuzzi Eleonora</t>
  </si>
  <si>
    <t>Borgogni Alfredo</t>
  </si>
  <si>
    <t>Cinci Nicola</t>
  </si>
  <si>
    <t>Landi Sara</t>
  </si>
  <si>
    <t>Lusini Damiano</t>
  </si>
  <si>
    <t>Pol. R. Murri Ellera</t>
  </si>
  <si>
    <t>Testella Simone</t>
  </si>
  <si>
    <t>Bini Nicola</t>
  </si>
  <si>
    <t>Ferri Riccardo</t>
  </si>
  <si>
    <t>Libero</t>
  </si>
  <si>
    <t>Cacace Carmela</t>
  </si>
  <si>
    <t>Grasso Rosario</t>
  </si>
  <si>
    <t>Stanca Luigina</t>
  </si>
  <si>
    <t>Pulselli Gabriele</t>
  </si>
  <si>
    <t>Chiari Alessandro</t>
  </si>
  <si>
    <t>Agnorelli Riccardo</t>
  </si>
  <si>
    <t>Muzzi Federica</t>
  </si>
  <si>
    <t>Tanzini Silvano</t>
  </si>
  <si>
    <t>Viciani Emanuele</t>
  </si>
  <si>
    <t>Pini Alberto</t>
  </si>
  <si>
    <t>Caoduro Enzo</t>
  </si>
  <si>
    <t>Gambassi Mario</t>
  </si>
  <si>
    <t>Mesce Vanessa</t>
  </si>
  <si>
    <t>Voliani Stefano</t>
  </si>
  <si>
    <t xml:space="preserve">Asd Podisti Livornesi </t>
  </si>
  <si>
    <t>De Luca Adriano</t>
  </si>
  <si>
    <t>Gelsi Ada Lucia</t>
  </si>
  <si>
    <t>Pasquini Gilberto</t>
  </si>
  <si>
    <t>Riccucci Maurizio</t>
  </si>
  <si>
    <t>Cortazzo Michele</t>
  </si>
  <si>
    <t>Giannini Paolo</t>
  </si>
  <si>
    <t>Anselmi Gianni</t>
  </si>
  <si>
    <t>Bonechi Simone</t>
  </si>
  <si>
    <t>Bigliazzi Paola</t>
  </si>
  <si>
    <t>Rabazzi Roberto</t>
  </si>
  <si>
    <t>Fantaccini Barbara</t>
  </si>
  <si>
    <t>Giannetti Claudio</t>
  </si>
  <si>
    <t>Taccetti Andrea</t>
  </si>
  <si>
    <t>A.S.D. Nuova Atletica Lastra</t>
  </si>
  <si>
    <t>Mazzetti Claudio</t>
  </si>
  <si>
    <t>Peccianti Marco</t>
  </si>
  <si>
    <t>Brindisi Leopoldo</t>
  </si>
  <si>
    <t>Beninati Gerlando</t>
  </si>
  <si>
    <t>Nappi A. Aldo</t>
  </si>
  <si>
    <t>Delfino Gianfranco</t>
  </si>
  <si>
    <t>Niccolini Sabrina</t>
  </si>
  <si>
    <t>Pezzuoli Devis</t>
  </si>
  <si>
    <t>Biffaroni Giuseppe</t>
  </si>
  <si>
    <t>Machetti Emanuela</t>
  </si>
  <si>
    <t>Giovani Cinzia</t>
  </si>
  <si>
    <t>Di Marino Carmine</t>
  </si>
  <si>
    <t>A.S.D. Ciclistica Valdarbia La Popolare</t>
  </si>
  <si>
    <t>Aldinucci Andrea</t>
  </si>
  <si>
    <t>Beconcini Alberto</t>
  </si>
  <si>
    <t>Atletica Fucecchio Asd</t>
  </si>
  <si>
    <t>Moroni Massimiliano</t>
  </si>
  <si>
    <t>Greco Concettina</t>
  </si>
  <si>
    <t>Terzuoli Gianna</t>
  </si>
  <si>
    <t>Porcelli Giulia</t>
  </si>
  <si>
    <t>Nardone Giuseppe</t>
  </si>
  <si>
    <t>Casaioli Mario</t>
  </si>
  <si>
    <t>Ugolini Lucia</t>
  </si>
  <si>
    <t>Michelangeli Daniele</t>
  </si>
  <si>
    <t>Giannasi Luana</t>
  </si>
  <si>
    <t>Ulivelli Marco</t>
  </si>
  <si>
    <t>Pianigiani Marcello</t>
  </si>
  <si>
    <t>Monteriggioni Sport Cultura A.S.D.</t>
  </si>
  <si>
    <t>Del Vespa Anna</t>
  </si>
  <si>
    <t>Societa' Trieste</t>
  </si>
  <si>
    <t>Cucini Virgilio</t>
  </si>
  <si>
    <t>De Felice Gianfranco</t>
  </si>
  <si>
    <t>Ferrieri Ivano</t>
  </si>
  <si>
    <t>Rosati Giuseppe</t>
  </si>
  <si>
    <t>Su pè L'Arringo</t>
  </si>
  <si>
    <t>Colle di Val d'Elsa (SI)</t>
  </si>
  <si>
    <t>Primi 3 esclusi da cat.</t>
  </si>
  <si>
    <t>C Maschile 40-49</t>
  </si>
  <si>
    <t>A Maschile 18-29</t>
  </si>
  <si>
    <t>B Maschile 30-39</t>
  </si>
  <si>
    <t>D Maschile 50-59</t>
  </si>
  <si>
    <t>Prime 3 escluse da cat.</t>
  </si>
  <si>
    <t>E Maschile 60-69</t>
  </si>
  <si>
    <t>D Femminile 50-59</t>
  </si>
  <si>
    <t>C Femminile 40-49</t>
  </si>
  <si>
    <t>B Femminile 30-39</t>
  </si>
  <si>
    <t>A Femminile 18-29</t>
  </si>
  <si>
    <t>F Maschile 70 e oltre</t>
  </si>
  <si>
    <t>Rettori Simone</t>
  </si>
  <si>
    <t>Libertas Atletica Valdelsa</t>
  </si>
  <si>
    <t>Vieri Mattia</t>
  </si>
  <si>
    <t>Stellin Sofia</t>
  </si>
  <si>
    <t>Longo Samuele</t>
  </si>
  <si>
    <t>Bonifacio Elisa</t>
  </si>
  <si>
    <t>Cini Alessia</t>
  </si>
  <si>
    <t>Stellin Edoardo</t>
  </si>
  <si>
    <t>Conia Giada</t>
  </si>
  <si>
    <t>Cambi Jacopo</t>
  </si>
  <si>
    <t>Osazuwa Clintin</t>
  </si>
  <si>
    <t>Pulselli Carlo Maria</t>
  </si>
  <si>
    <t>Giulianini Alberto</t>
  </si>
  <si>
    <t>Giulianini Alice</t>
  </si>
  <si>
    <t>Benini Maria Ludovica</t>
  </si>
  <si>
    <t>Morelli Lorenzo</t>
  </si>
  <si>
    <t>Stellin Bianca</t>
  </si>
  <si>
    <t>Sardelli Irene</t>
  </si>
  <si>
    <t>Provvedi Emma</t>
  </si>
  <si>
    <t>Riccucci Noemi</t>
  </si>
  <si>
    <t>Fokam Yann</t>
  </si>
  <si>
    <t>Pazzagli Jack</t>
  </si>
  <si>
    <t>Braito Autari</t>
  </si>
  <si>
    <t>Pazzagli Zoe</t>
  </si>
  <si>
    <t>Rensi Niccolo'</t>
  </si>
  <si>
    <t>Riccucci Elenia</t>
  </si>
  <si>
    <t>Cacace Giulia</t>
  </si>
  <si>
    <t>Cacace Lucilla</t>
  </si>
  <si>
    <t>Braito Maeve</t>
  </si>
  <si>
    <t>Bucci Paolo</t>
  </si>
  <si>
    <t>ESORDIENTI MASCH.</t>
  </si>
  <si>
    <t>PULCINI MASCH.</t>
  </si>
  <si>
    <t>ESORDIENTI FEMM.</t>
  </si>
  <si>
    <t>PULCINI FEMM.</t>
  </si>
  <si>
    <t>PRIMI PASSI MASCH.</t>
  </si>
  <si>
    <t>PRIMI PASSI FEMM.</t>
  </si>
  <si>
    <t>RAGAZZI</t>
  </si>
  <si>
    <t>RAGAZZE</t>
  </si>
  <si>
    <t>CADETTE</t>
  </si>
  <si>
    <t>CADETTI</t>
  </si>
  <si>
    <t>Pentasport Valdelsa</t>
  </si>
  <si>
    <t>TOTALE</t>
  </si>
  <si>
    <t xml:space="preserve">Classifica per categorie "Su Pè L'Arringo" Colle di Val D'Elsa (SI)  10 Giugno 2016 </t>
  </si>
  <si>
    <t>Valida per il Trofeo Gran Fondo UISP-ChiantiBanca</t>
  </si>
  <si>
    <t>Cl. Ass.</t>
  </si>
  <si>
    <t>Cl. Cat.</t>
  </si>
  <si>
    <t>Sex.</t>
  </si>
  <si>
    <t>Vel. KM/h</t>
  </si>
  <si>
    <t>Vel. m/s</t>
  </si>
  <si>
    <t>Gara Competitiva km. 8</t>
  </si>
  <si>
    <t>Categoria A maschile (1998-1987)</t>
  </si>
  <si>
    <t>Categoria B maschile (1986-1977)</t>
  </si>
  <si>
    <t>Categoria C maschile (1976-1967)</t>
  </si>
  <si>
    <t>Categoria D maschile (1966-1957)</t>
  </si>
  <si>
    <t>Categoria E maschile (1956-1947)</t>
  </si>
  <si>
    <t>Categoria F maschile (1956  e precedenti)</t>
  </si>
  <si>
    <t>Categoria A femminile (1998-1987)</t>
  </si>
  <si>
    <t>Categoria B femminile (1986-1977)</t>
  </si>
  <si>
    <t>Categoria C femminile (1976-1967)</t>
  </si>
  <si>
    <t>Categoria D femminile (1966-1957)</t>
  </si>
  <si>
    <t>Categorie Giovanili</t>
  </si>
  <si>
    <t>Primi Passi Maschili (2010-2009)</t>
  </si>
  <si>
    <t>Primi Passi femminili (2010-2009)</t>
  </si>
  <si>
    <t>Pulcini Maschili (2008-2007)</t>
  </si>
  <si>
    <t>Pulcini Femminili (2008-2007)</t>
  </si>
  <si>
    <t>Esordienti Maschili (2006-2005)</t>
  </si>
  <si>
    <t>Esordienti Femmi ili (2006-2005)</t>
  </si>
  <si>
    <t>Ragazzi Maschili (2004-2003)</t>
  </si>
  <si>
    <t>Ragazze Femminili (2004-2003)</t>
  </si>
  <si>
    <t>Cadetti Maschile (2002-20019</t>
  </si>
  <si>
    <t>Cadette Femminile (2002-20019</t>
  </si>
  <si>
    <t>Partecipanti alla mini-passeggiata Ludico Motoria</t>
  </si>
  <si>
    <t>Corsi Giovanni</t>
  </si>
  <si>
    <t>m</t>
  </si>
  <si>
    <t>Corsi Giulio</t>
  </si>
  <si>
    <t>Longo Asia</t>
  </si>
  <si>
    <t>f</t>
  </si>
  <si>
    <t>Moschi Giada</t>
  </si>
  <si>
    <t>Nencini Gabriele</t>
  </si>
  <si>
    <t>Albiani Davide</t>
  </si>
  <si>
    <t>Albiani Diego</t>
  </si>
  <si>
    <t>Barracani Luca</t>
  </si>
  <si>
    <t>Barracani Marco</t>
  </si>
  <si>
    <t>Benigno Serena</t>
  </si>
  <si>
    <t>Bravi Amelia</t>
  </si>
  <si>
    <t>Dani Leonardo</t>
  </si>
  <si>
    <t>Francioli Dario</t>
  </si>
  <si>
    <t>Frilli Filippo</t>
  </si>
  <si>
    <t>Malonni Delia</t>
  </si>
  <si>
    <t>Manetti Gabriele</t>
  </si>
  <si>
    <t>Manetti Mattia</t>
  </si>
  <si>
    <t>Manigrasso Michele</t>
  </si>
  <si>
    <t>Paglialunga Giorgia</t>
  </si>
  <si>
    <t>Panichi Alessia</t>
  </si>
  <si>
    <t>Partecipanti alla Passeggiata Ludico Motoria Km. 4</t>
  </si>
  <si>
    <t>Canapini Paola</t>
  </si>
  <si>
    <t>Murgia Elisabetta</t>
  </si>
  <si>
    <t>Petrolito Roberto</t>
  </si>
  <si>
    <t>Pini Silvia</t>
  </si>
  <si>
    <t>Pratesi Enzo</t>
  </si>
  <si>
    <t>Bonci Ivano</t>
  </si>
  <si>
    <t>Pulcinelli Alberto</t>
  </si>
  <si>
    <t>Quartini Mireno</t>
  </si>
  <si>
    <t>Tonioni Rita</t>
  </si>
  <si>
    <t>Burzi Mara</t>
  </si>
  <si>
    <t>Giubbi Antonella</t>
  </si>
  <si>
    <t>Minuti Fiorenza</t>
  </si>
  <si>
    <t>Sergio Adolfo</t>
  </si>
  <si>
    <t>Vanni Roberto</t>
  </si>
  <si>
    <t>Fanetti Enrico</t>
  </si>
  <si>
    <t>Meoni Alessandra</t>
  </si>
  <si>
    <t>Nencini Luca</t>
  </si>
  <si>
    <t>Paglialunga Giulio</t>
  </si>
  <si>
    <t>Giunti Cecilia</t>
  </si>
  <si>
    <t>Manni Adriano</t>
  </si>
  <si>
    <t>D'Antonio Annalisa</t>
  </si>
  <si>
    <t>Figlia Luisa</t>
  </si>
  <si>
    <t>Lerose Rocco</t>
  </si>
  <si>
    <t>Nardi Paolo</t>
  </si>
  <si>
    <t>Sampieri Debora</t>
  </si>
  <si>
    <t>Ariganello Anna</t>
  </si>
  <si>
    <t>Bargi Mario</t>
  </si>
  <si>
    <t>Belli Lucia</t>
  </si>
  <si>
    <t>Benocci Massimo</t>
  </si>
  <si>
    <t>Benocci Valentina</t>
  </si>
  <si>
    <t>Bianchini Martina</t>
  </si>
  <si>
    <t>Bianchini Massimo</t>
  </si>
  <si>
    <t>Bisogni Mauro</t>
  </si>
  <si>
    <t>Brandi Simona</t>
  </si>
  <si>
    <t>Calossi Rita</t>
  </si>
  <si>
    <t>Cambi Adriano</t>
  </si>
  <si>
    <t>Cavicchioli Rina</t>
  </si>
  <si>
    <t>Chellini Alessandra</t>
  </si>
  <si>
    <t>Cianchi Donatella</t>
  </si>
  <si>
    <t>Cini Emiliano</t>
  </si>
  <si>
    <t>Coppini Maura</t>
  </si>
  <si>
    <t>Cresti Ilenia</t>
  </si>
  <si>
    <t>Cucini Fiorella</t>
  </si>
  <si>
    <t>D'Amati Angela</t>
  </si>
  <si>
    <t>Dani Aleandro</t>
  </si>
  <si>
    <t>De Pamphilis Valentina</t>
  </si>
  <si>
    <t>Di Rubbo Mirella</t>
  </si>
  <si>
    <t>Fazzuoli Sergio</t>
  </si>
  <si>
    <t>Francioli Riccardo</t>
  </si>
  <si>
    <t>Frilli Gianni</t>
  </si>
  <si>
    <t>Gazzarri Nevio</t>
  </si>
  <si>
    <t>Guennera Guonia</t>
  </si>
  <si>
    <t>Halina Anastassia</t>
  </si>
  <si>
    <t>Ialoni Erika</t>
  </si>
  <si>
    <t>Landi Giacomo</t>
  </si>
  <si>
    <t>Laurentini Maria Grazia</t>
  </si>
  <si>
    <t>Leo Emi</t>
  </si>
  <si>
    <t>Lisi Antonella</t>
  </si>
  <si>
    <t>Malonni Fabrizio</t>
  </si>
  <si>
    <t>Manganelli Elisa</t>
  </si>
  <si>
    <t>Manigrasso Eligio</t>
  </si>
  <si>
    <t>Pacini Antolella</t>
  </si>
  <si>
    <t>Panichi Andrea</t>
  </si>
  <si>
    <t>Poggi Alessandra</t>
  </si>
  <si>
    <t>Rabazzi Andrea</t>
  </si>
  <si>
    <t>Rettori Mario</t>
  </si>
  <si>
    <t>Ricciardi Antonella</t>
  </si>
  <si>
    <t>Righi Paolo</t>
  </si>
  <si>
    <t>Santi Patrizia</t>
  </si>
  <si>
    <t>Scarpellini Fabiana</t>
  </si>
  <si>
    <t>Testella Barbara</t>
  </si>
  <si>
    <t>Ulivieri Maria</t>
  </si>
  <si>
    <t>Vannetti Cinzia</t>
  </si>
  <si>
    <t>Vitangelo Stefania</t>
  </si>
  <si>
    <t>Zazzaroni Paola</t>
  </si>
  <si>
    <t>CLASSIFICA SOCIETA'</t>
  </si>
  <si>
    <t>N°</t>
  </si>
  <si>
    <t>Totale</t>
  </si>
  <si>
    <t>Comp.</t>
  </si>
  <si>
    <t>Giov.</t>
  </si>
  <si>
    <t>NC</t>
  </si>
  <si>
    <t>GIUDICI DI GARA</t>
  </si>
  <si>
    <t>COLLABORATORI</t>
  </si>
  <si>
    <t>Cappelli Mario</t>
  </si>
  <si>
    <t>Ameglio Francesca</t>
  </si>
  <si>
    <t>Muzzi Mario</t>
  </si>
  <si>
    <t>Avellis Vincenzo</t>
  </si>
  <si>
    <t>Rocchi Duccio</t>
  </si>
  <si>
    <t>Bonifacio Andrea</t>
  </si>
  <si>
    <t>Santini Maris</t>
  </si>
  <si>
    <t>Bonifacio Marco</t>
  </si>
  <si>
    <t>Tanzini Edo</t>
  </si>
  <si>
    <t>Capezzuoli Luciano</t>
  </si>
  <si>
    <t>Ciampolini Fabrizio</t>
  </si>
  <si>
    <t>Giovannelli Barbara</t>
  </si>
  <si>
    <t>Ponticelli Domenico</t>
  </si>
  <si>
    <t>Savelli Katia</t>
  </si>
  <si>
    <t>Serni Clarissa</t>
  </si>
  <si>
    <t>Volterrani Alessandro</t>
  </si>
  <si>
    <t>LEGA ATLETICA LEGGERA UISP SIENA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</si>
</sst>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46" applyProtection="1">
      <alignment/>
      <protection/>
    </xf>
    <xf numFmtId="0" fontId="5" fillId="33" borderId="10" xfId="46" applyFont="1" applyFill="1" applyBorder="1" applyAlignment="1" applyProtection="1">
      <alignment horizontal="center"/>
      <protection locked="0"/>
    </xf>
    <xf numFmtId="0" fontId="6" fillId="0" borderId="11" xfId="46" applyFont="1" applyBorder="1" applyAlignment="1" applyProtection="1">
      <alignment horizontal="center" vertical="center" wrapText="1"/>
      <protection/>
    </xf>
    <xf numFmtId="166" fontId="6" fillId="0" borderId="11" xfId="46" applyNumberFormat="1" applyFont="1" applyBorder="1" applyAlignment="1" applyProtection="1">
      <alignment horizontal="center" vertical="center" wrapText="1"/>
      <protection/>
    </xf>
    <xf numFmtId="0" fontId="3" fillId="0" borderId="0" xfId="46" applyAlignment="1" applyProtection="1">
      <alignment wrapText="1"/>
      <protection/>
    </xf>
    <xf numFmtId="0" fontId="2" fillId="0" borderId="12" xfId="46" applyFont="1" applyBorder="1" applyAlignment="1" applyProtection="1">
      <alignment horizontal="right"/>
      <protection/>
    </xf>
    <xf numFmtId="0" fontId="2" fillId="0" borderId="13" xfId="46" applyFont="1" applyBorder="1" applyAlignment="1" applyProtection="1" quotePrefix="1">
      <alignment horizontal="center"/>
      <protection/>
    </xf>
    <xf numFmtId="164" fontId="2" fillId="0" borderId="13" xfId="46" applyNumberFormat="1" applyFont="1" applyBorder="1" applyAlignment="1" applyProtection="1" quotePrefix="1">
      <alignment horizontal="center"/>
      <protection/>
    </xf>
    <xf numFmtId="1" fontId="2" fillId="0" borderId="13" xfId="46" applyNumberFormat="1" applyFont="1" applyBorder="1" applyAlignment="1" applyProtection="1" quotePrefix="1">
      <alignment horizontal="center"/>
      <protection/>
    </xf>
    <xf numFmtId="0" fontId="2" fillId="0" borderId="14" xfId="46" applyFont="1" applyFill="1" applyBorder="1" applyAlignment="1" applyProtection="1">
      <alignment horizontal="right"/>
      <protection/>
    </xf>
    <xf numFmtId="169" fontId="2" fillId="0" borderId="13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2" fillId="0" borderId="13" xfId="46" applyNumberFormat="1" applyFont="1" applyBorder="1" applyAlignment="1" applyProtection="1" quotePrefix="1">
      <alignment horizontal="center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164" fontId="8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3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175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/>
    </xf>
    <xf numFmtId="178" fontId="1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175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4" borderId="0" xfId="46" applyFont="1" applyFill="1" applyAlignment="1">
      <alignment horizontal="center" wrapText="1"/>
      <protection/>
    </xf>
    <xf numFmtId="0" fontId="4" fillId="0" borderId="0" xfId="46" applyFont="1" applyAlignment="1" applyProtection="1">
      <alignment horizontal="right"/>
      <protection/>
    </xf>
    <xf numFmtId="0" fontId="4" fillId="0" borderId="15" xfId="46" applyFont="1" applyBorder="1" applyAlignment="1" applyProtection="1">
      <alignment horizontal="right"/>
      <protection/>
    </xf>
    <xf numFmtId="0" fontId="6" fillId="0" borderId="12" xfId="46" applyFont="1" applyBorder="1" applyAlignment="1" applyProtection="1">
      <alignment horizontal="center" wrapText="1"/>
      <protection/>
    </xf>
    <xf numFmtId="0" fontId="6" fillId="0" borderId="16" xfId="46" applyFont="1" applyBorder="1" applyAlignment="1" applyProtection="1">
      <alignment horizontal="center" wrapText="1"/>
      <protection/>
    </xf>
    <xf numFmtId="168" fontId="6" fillId="0" borderId="12" xfId="46" applyNumberFormat="1" applyFont="1" applyBorder="1" applyAlignment="1" applyProtection="1">
      <alignment horizontal="center" wrapText="1"/>
      <protection/>
    </xf>
    <xf numFmtId="168" fontId="6" fillId="0" borderId="16" xfId="46" applyNumberFormat="1" applyFont="1" applyBorder="1" applyAlignment="1" applyProtection="1">
      <alignment horizontal="center" wrapText="1"/>
      <protection/>
    </xf>
    <xf numFmtId="0" fontId="6" fillId="0" borderId="12" xfId="46" applyFont="1" applyBorder="1" applyAlignment="1" applyProtection="1">
      <alignment horizontal="center"/>
      <protection/>
    </xf>
    <xf numFmtId="0" fontId="6" fillId="0" borderId="16" xfId="46" applyFont="1" applyBorder="1" applyAlignment="1" applyProtection="1">
      <alignment horizontal="center"/>
      <protection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/>
      <protection/>
    </xf>
    <xf numFmtId="0" fontId="47" fillId="0" borderId="11" xfId="0" applyFont="1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7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1" t="s">
        <v>194</v>
      </c>
      <c r="B1" s="51"/>
      <c r="C1" s="51"/>
      <c r="D1" s="51"/>
      <c r="E1" s="5" t="s">
        <v>195</v>
      </c>
      <c r="F1" s="5" t="s">
        <v>18</v>
      </c>
      <c r="G1" s="31">
        <v>8</v>
      </c>
      <c r="H1" s="5"/>
      <c r="I1" s="5"/>
      <c r="J1" s="4">
        <v>42531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32" t="s">
        <v>4</v>
      </c>
      <c r="H2" s="3" t="s">
        <v>16</v>
      </c>
      <c r="I2" s="3" t="s">
        <v>17</v>
      </c>
      <c r="J2" s="3" t="s">
        <v>5</v>
      </c>
      <c r="K2" s="3" t="s">
        <v>23</v>
      </c>
      <c r="L2" s="3" t="s">
        <v>7</v>
      </c>
      <c r="M2" s="19" t="s">
        <v>13</v>
      </c>
      <c r="N2" s="17" t="s">
        <v>14</v>
      </c>
    </row>
    <row r="3" spans="1:14" ht="15">
      <c r="A3" s="37">
        <v>1</v>
      </c>
      <c r="B3" s="24">
        <v>180</v>
      </c>
      <c r="C3" s="25" t="s">
        <v>24</v>
      </c>
      <c r="D3" s="26" t="s">
        <v>25</v>
      </c>
      <c r="E3" s="27" t="s">
        <v>26</v>
      </c>
      <c r="F3" s="26">
        <v>1967</v>
      </c>
      <c r="G3" s="38">
        <v>0.018790162037475966</v>
      </c>
      <c r="H3" s="39">
        <v>17.739779607462562</v>
      </c>
      <c r="I3" s="34">
        <v>0.0023487702546844957</v>
      </c>
      <c r="J3" s="28" t="s">
        <v>196</v>
      </c>
      <c r="K3" s="26">
        <v>1</v>
      </c>
      <c r="L3" s="33"/>
      <c r="M3" s="20">
        <f>IF(B3="","",COUNTIF($D$3:D3,D3)-IF(D3="M",COUNTIF($Q$3:Q3,"M"))-IF(D3="F",COUNTIF($Q$3:Q3,"F")))</f>
        <v>1</v>
      </c>
      <c r="N3" s="2">
        <f>A3</f>
        <v>1</v>
      </c>
    </row>
    <row r="4" spans="1:14" ht="15">
      <c r="A4" s="37">
        <v>2</v>
      </c>
      <c r="B4" s="24">
        <v>47</v>
      </c>
      <c r="C4" s="25" t="s">
        <v>27</v>
      </c>
      <c r="D4" s="26" t="s">
        <v>25</v>
      </c>
      <c r="E4" s="27" t="s">
        <v>28</v>
      </c>
      <c r="F4" s="26">
        <v>1979</v>
      </c>
      <c r="G4" s="38">
        <v>0.018813310183759313</v>
      </c>
      <c r="H4" s="39">
        <v>17.717952347433524</v>
      </c>
      <c r="I4" s="34">
        <v>0.002351663772969914</v>
      </c>
      <c r="J4" s="28" t="s">
        <v>196</v>
      </c>
      <c r="K4" s="26">
        <v>2</v>
      </c>
      <c r="L4" s="33"/>
      <c r="M4" s="20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37">
        <v>3</v>
      </c>
      <c r="B5" s="24">
        <v>169</v>
      </c>
      <c r="C5" s="25" t="s">
        <v>29</v>
      </c>
      <c r="D5" s="26" t="s">
        <v>25</v>
      </c>
      <c r="E5" s="27" t="s">
        <v>30</v>
      </c>
      <c r="F5" s="26">
        <v>1962</v>
      </c>
      <c r="G5" s="38">
        <v>0.018894328699389007</v>
      </c>
      <c r="H5" s="39">
        <v>17.641978110823935</v>
      </c>
      <c r="I5" s="34">
        <v>0.002361791087423626</v>
      </c>
      <c r="J5" s="28" t="s">
        <v>196</v>
      </c>
      <c r="K5" s="26">
        <v>3</v>
      </c>
      <c r="L5" s="33"/>
      <c r="M5" s="20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37">
        <v>4</v>
      </c>
      <c r="B6" s="24">
        <v>167</v>
      </c>
      <c r="C6" s="25" t="s">
        <v>31</v>
      </c>
      <c r="D6" s="26" t="s">
        <v>25</v>
      </c>
      <c r="E6" s="27" t="s">
        <v>32</v>
      </c>
      <c r="F6" s="26">
        <v>1970</v>
      </c>
      <c r="G6" s="38">
        <v>0.019241550922743045</v>
      </c>
      <c r="H6" s="39">
        <v>17.323620880234838</v>
      </c>
      <c r="I6" s="34">
        <v>0.0024051938653428806</v>
      </c>
      <c r="J6" s="28" t="s">
        <v>197</v>
      </c>
      <c r="K6" s="26">
        <v>1</v>
      </c>
      <c r="L6" s="33"/>
      <c r="M6" s="20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37">
        <v>5</v>
      </c>
      <c r="B7" s="24">
        <v>41</v>
      </c>
      <c r="C7" s="25" t="s">
        <v>33</v>
      </c>
      <c r="D7" s="26" t="s">
        <v>25</v>
      </c>
      <c r="E7" s="27" t="s">
        <v>28</v>
      </c>
      <c r="F7" s="26">
        <v>1992</v>
      </c>
      <c r="G7" s="38">
        <v>0.019461458330624737</v>
      </c>
      <c r="H7" s="39">
        <v>17.127870258766624</v>
      </c>
      <c r="I7" s="34">
        <v>0.002432682291328092</v>
      </c>
      <c r="J7" s="28" t="s">
        <v>198</v>
      </c>
      <c r="K7" s="26">
        <v>1</v>
      </c>
      <c r="L7" s="33"/>
      <c r="M7" s="20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37">
        <v>6</v>
      </c>
      <c r="B8" s="24">
        <v>88</v>
      </c>
      <c r="C8" s="25" t="s">
        <v>34</v>
      </c>
      <c r="D8" s="26" t="s">
        <v>25</v>
      </c>
      <c r="E8" s="27" t="s">
        <v>35</v>
      </c>
      <c r="F8" s="26">
        <v>1968</v>
      </c>
      <c r="G8" s="38">
        <v>0.02000543981557712</v>
      </c>
      <c r="H8" s="39">
        <v>16.662134719666863</v>
      </c>
      <c r="I8" s="34">
        <v>0.00250067997694714</v>
      </c>
      <c r="J8" s="28" t="s">
        <v>197</v>
      </c>
      <c r="K8" s="26">
        <v>2</v>
      </c>
      <c r="L8" s="33"/>
      <c r="M8" s="20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37">
        <v>7</v>
      </c>
      <c r="B9" s="24">
        <v>129</v>
      </c>
      <c r="C9" s="25" t="s">
        <v>36</v>
      </c>
      <c r="D9" s="26" t="s">
        <v>25</v>
      </c>
      <c r="E9" s="27" t="s">
        <v>37</v>
      </c>
      <c r="F9" s="26">
        <v>1996</v>
      </c>
      <c r="G9" s="38">
        <v>0.02014432870055316</v>
      </c>
      <c r="H9" s="39">
        <v>16.547254479826872</v>
      </c>
      <c r="I9" s="34">
        <v>0.002518041087569145</v>
      </c>
      <c r="J9" s="28" t="s">
        <v>198</v>
      </c>
      <c r="K9" s="26">
        <v>2</v>
      </c>
      <c r="L9" s="33"/>
      <c r="M9" s="20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37">
        <v>8</v>
      </c>
      <c r="B10" s="24">
        <v>188</v>
      </c>
      <c r="C10" s="25" t="s">
        <v>38</v>
      </c>
      <c r="D10" s="26" t="s">
        <v>25</v>
      </c>
      <c r="E10" s="27" t="s">
        <v>39</v>
      </c>
      <c r="F10" s="26">
        <v>1982</v>
      </c>
      <c r="G10" s="38">
        <v>0.020630439816159196</v>
      </c>
      <c r="H10" s="39">
        <v>16.15735468093334</v>
      </c>
      <c r="I10" s="34">
        <v>0.0025788049770198995</v>
      </c>
      <c r="J10" s="28" t="s">
        <v>199</v>
      </c>
      <c r="K10" s="26">
        <v>1</v>
      </c>
      <c r="L10" s="33"/>
      <c r="M10" s="20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37">
        <v>9</v>
      </c>
      <c r="B11" s="24">
        <v>90</v>
      </c>
      <c r="C11" s="25" t="s">
        <v>40</v>
      </c>
      <c r="D11" s="26" t="s">
        <v>25</v>
      </c>
      <c r="E11" s="27" t="s">
        <v>35</v>
      </c>
      <c r="F11" s="26">
        <v>1974</v>
      </c>
      <c r="G11" s="38">
        <v>0.020665162039222196</v>
      </c>
      <c r="H11" s="39">
        <v>16.130206610558933</v>
      </c>
      <c r="I11" s="34">
        <v>0.0025831452549027745</v>
      </c>
      <c r="J11" s="28" t="s">
        <v>197</v>
      </c>
      <c r="K11" s="26">
        <v>3</v>
      </c>
      <c r="L11" s="33"/>
      <c r="M11" s="20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37">
        <v>10</v>
      </c>
      <c r="B12" s="24">
        <v>135</v>
      </c>
      <c r="C12" s="25" t="s">
        <v>41</v>
      </c>
      <c r="D12" s="26" t="s">
        <v>25</v>
      </c>
      <c r="E12" s="27" t="s">
        <v>42</v>
      </c>
      <c r="F12" s="26">
        <v>1964</v>
      </c>
      <c r="G12" s="38">
        <v>0.02088506943982793</v>
      </c>
      <c r="H12" s="39">
        <v>15.96036509687945</v>
      </c>
      <c r="I12" s="34">
        <v>0.0026106336799784913</v>
      </c>
      <c r="J12" s="28" t="s">
        <v>200</v>
      </c>
      <c r="K12" s="26">
        <v>1</v>
      </c>
      <c r="L12" s="33"/>
      <c r="M12" s="20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37">
        <v>11</v>
      </c>
      <c r="B13" s="24">
        <v>9</v>
      </c>
      <c r="C13" s="25" t="s">
        <v>43</v>
      </c>
      <c r="D13" s="26" t="s">
        <v>25</v>
      </c>
      <c r="E13" s="27" t="s">
        <v>44</v>
      </c>
      <c r="F13" s="26">
        <v>1972</v>
      </c>
      <c r="G13" s="38">
        <v>0.020977662032237276</v>
      </c>
      <c r="H13" s="39">
        <v>15.889918181591717</v>
      </c>
      <c r="I13" s="34">
        <v>0.0026222077540296596</v>
      </c>
      <c r="J13" s="28" t="s">
        <v>197</v>
      </c>
      <c r="K13" s="26">
        <v>4</v>
      </c>
      <c r="L13" s="33"/>
      <c r="M13" s="20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37">
        <v>12</v>
      </c>
      <c r="B14" s="24">
        <v>5</v>
      </c>
      <c r="C14" s="25" t="s">
        <v>45</v>
      </c>
      <c r="D14" s="26" t="s">
        <v>25</v>
      </c>
      <c r="E14" s="27" t="s">
        <v>44</v>
      </c>
      <c r="F14" s="26">
        <v>1974</v>
      </c>
      <c r="G14" s="38">
        <v>0.02124386573996162</v>
      </c>
      <c r="H14" s="39">
        <v>15.690803990834086</v>
      </c>
      <c r="I14" s="34">
        <v>0.0026554832174952026</v>
      </c>
      <c r="J14" s="28" t="s">
        <v>197</v>
      </c>
      <c r="K14" s="26">
        <v>5</v>
      </c>
      <c r="L14" s="33"/>
      <c r="M14" s="20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37">
        <v>13</v>
      </c>
      <c r="B15" s="24">
        <v>83</v>
      </c>
      <c r="C15" s="25" t="s">
        <v>46</v>
      </c>
      <c r="D15" s="26" t="s">
        <v>25</v>
      </c>
      <c r="E15" s="27" t="s">
        <v>47</v>
      </c>
      <c r="F15" s="26">
        <v>1971</v>
      </c>
      <c r="G15" s="38">
        <v>0.021255439816741273</v>
      </c>
      <c r="H15" s="39">
        <v>15.682259986490251</v>
      </c>
      <c r="I15" s="34">
        <v>0.002656929977092659</v>
      </c>
      <c r="J15" s="28" t="s">
        <v>197</v>
      </c>
      <c r="K15" s="26">
        <v>6</v>
      </c>
      <c r="L15" s="33"/>
      <c r="M15" s="20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37">
        <v>14</v>
      </c>
      <c r="B16" s="24">
        <v>187</v>
      </c>
      <c r="C16" s="25" t="s">
        <v>48</v>
      </c>
      <c r="D16" s="26" t="s">
        <v>25</v>
      </c>
      <c r="E16" s="27" t="s">
        <v>49</v>
      </c>
      <c r="F16" s="26">
        <v>1976</v>
      </c>
      <c r="G16" s="38">
        <v>0.021429050924780313</v>
      </c>
      <c r="H16" s="39">
        <v>15.55520748461475</v>
      </c>
      <c r="I16" s="34">
        <v>0.002678631365597539</v>
      </c>
      <c r="J16" s="28" t="s">
        <v>197</v>
      </c>
      <c r="K16" s="26">
        <v>7</v>
      </c>
      <c r="L16" s="33"/>
      <c r="M16" s="20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37">
        <v>15</v>
      </c>
      <c r="B17" s="24">
        <v>172</v>
      </c>
      <c r="C17" s="25" t="s">
        <v>50</v>
      </c>
      <c r="D17" s="26" t="s">
        <v>25</v>
      </c>
      <c r="E17" s="27" t="s">
        <v>51</v>
      </c>
      <c r="F17" s="26">
        <v>1974</v>
      </c>
      <c r="G17" s="38">
        <v>0.02174155092507135</v>
      </c>
      <c r="H17" s="39">
        <v>15.331626270918361</v>
      </c>
      <c r="I17" s="34">
        <v>0.002717693865633919</v>
      </c>
      <c r="J17" s="28" t="s">
        <v>197</v>
      </c>
      <c r="K17" s="26">
        <v>8</v>
      </c>
      <c r="L17" s="33"/>
      <c r="M17" s="20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37">
        <v>16</v>
      </c>
      <c r="B18" s="24">
        <v>33</v>
      </c>
      <c r="C18" s="25" t="s">
        <v>52</v>
      </c>
      <c r="D18" s="26" t="s">
        <v>25</v>
      </c>
      <c r="E18" s="27" t="s">
        <v>28</v>
      </c>
      <c r="F18" s="26">
        <v>1977</v>
      </c>
      <c r="G18" s="38">
        <v>0.02181099537119735</v>
      </c>
      <c r="H18" s="39">
        <v>15.282811612234754</v>
      </c>
      <c r="I18" s="34">
        <v>0.002726374421399669</v>
      </c>
      <c r="J18" s="28" t="s">
        <v>199</v>
      </c>
      <c r="K18" s="26">
        <v>2</v>
      </c>
      <c r="L18" s="33"/>
      <c r="M18" s="20">
        <f>IF(B18="","",COUNTIF($D$3:D18,D18)-IF(D18="M",COUNTIF($Q$3:Q18,"M"))-IF(D18="F",COUNTIF($Q$3:Q18,"F")))</f>
        <v>16</v>
      </c>
      <c r="N18" s="2">
        <f t="shared" si="0"/>
        <v>16</v>
      </c>
    </row>
    <row r="19" spans="1:14" ht="15">
      <c r="A19" s="37">
        <v>17</v>
      </c>
      <c r="B19" s="24">
        <v>149</v>
      </c>
      <c r="C19" s="25" t="s">
        <v>53</v>
      </c>
      <c r="D19" s="26" t="s">
        <v>25</v>
      </c>
      <c r="E19" s="27" t="s">
        <v>42</v>
      </c>
      <c r="F19" s="26">
        <v>1959</v>
      </c>
      <c r="G19" s="38">
        <v>0.022042476848582737</v>
      </c>
      <c r="H19" s="39">
        <v>15.12231749739892</v>
      </c>
      <c r="I19" s="34">
        <v>0.002755309606072842</v>
      </c>
      <c r="J19" s="28" t="s">
        <v>200</v>
      </c>
      <c r="K19" s="26">
        <v>2</v>
      </c>
      <c r="L19" s="33"/>
      <c r="M19" s="20">
        <f>IF(B19="","",COUNTIF($D$3:D19,D19)-IF(D19="M",COUNTIF($Q$3:Q19,"M"))-IF(D19="F",COUNTIF($Q$3:Q19,"F")))</f>
        <v>17</v>
      </c>
      <c r="N19" s="2">
        <f t="shared" si="0"/>
        <v>17</v>
      </c>
    </row>
    <row r="20" spans="1:14" ht="15">
      <c r="A20" s="37">
        <v>18</v>
      </c>
      <c r="B20" s="24">
        <v>31</v>
      </c>
      <c r="C20" s="25" t="s">
        <v>54</v>
      </c>
      <c r="D20" s="26" t="s">
        <v>25</v>
      </c>
      <c r="E20" s="27" t="s">
        <v>28</v>
      </c>
      <c r="F20" s="26">
        <v>1980</v>
      </c>
      <c r="G20" s="38">
        <v>0.022100347217929084</v>
      </c>
      <c r="H20" s="39">
        <v>15.082719291528326</v>
      </c>
      <c r="I20" s="34">
        <v>0.0027625434022411355</v>
      </c>
      <c r="J20" s="28" t="s">
        <v>199</v>
      </c>
      <c r="K20" s="26">
        <v>3</v>
      </c>
      <c r="L20" s="33"/>
      <c r="M20" s="20">
        <f>IF(B20="","",COUNTIF($D$3:D20,D20)-IF(D20="M",COUNTIF($Q$3:Q20,"M"))-IF(D20="F",COUNTIF($Q$3:Q20,"F")))</f>
        <v>18</v>
      </c>
      <c r="N20" s="2">
        <f t="shared" si="0"/>
        <v>18</v>
      </c>
    </row>
    <row r="21" spans="1:14" ht="15">
      <c r="A21" s="37">
        <v>19</v>
      </c>
      <c r="B21" s="24">
        <v>35</v>
      </c>
      <c r="C21" s="25" t="s">
        <v>55</v>
      </c>
      <c r="D21" s="26" t="s">
        <v>25</v>
      </c>
      <c r="E21" s="27" t="s">
        <v>28</v>
      </c>
      <c r="F21" s="26">
        <v>1981</v>
      </c>
      <c r="G21" s="38">
        <v>0.022181365740834735</v>
      </c>
      <c r="H21" s="39">
        <v>15.027628921860483</v>
      </c>
      <c r="I21" s="34">
        <v>0.002772670717604342</v>
      </c>
      <c r="J21" s="28" t="s">
        <v>199</v>
      </c>
      <c r="K21" s="26">
        <v>4</v>
      </c>
      <c r="L21" s="33"/>
      <c r="M21" s="20">
        <f>IF(B21="","",COUNTIF($D$3:D21,D21)-IF(D21="M",COUNTIF($Q$3:Q21,"M"))-IF(D21="F",COUNTIF($Q$3:Q21,"F")))</f>
        <v>19</v>
      </c>
      <c r="N21" s="2">
        <f t="shared" si="0"/>
        <v>19</v>
      </c>
    </row>
    <row r="22" spans="1:14" ht="15">
      <c r="A22" s="37">
        <v>20</v>
      </c>
      <c r="B22" s="24">
        <v>84</v>
      </c>
      <c r="C22" s="25" t="s">
        <v>56</v>
      </c>
      <c r="D22" s="26" t="s">
        <v>25</v>
      </c>
      <c r="E22" s="27" t="s">
        <v>57</v>
      </c>
      <c r="F22" s="26">
        <v>1965</v>
      </c>
      <c r="G22" s="38">
        <v>0.02244756944128312</v>
      </c>
      <c r="H22" s="39">
        <v>14.849417626493809</v>
      </c>
      <c r="I22" s="34">
        <v>0.00280594618016039</v>
      </c>
      <c r="J22" s="28" t="s">
        <v>200</v>
      </c>
      <c r="K22" s="26">
        <v>3</v>
      </c>
      <c r="L22" s="33"/>
      <c r="M22" s="20">
        <f>IF(B22="","",COUNTIF($D$3:D22,D22)-IF(D22="M",COUNTIF($Q$3:Q22,"M"))-IF(D22="F",COUNTIF($Q$3:Q22,"F")))</f>
        <v>20</v>
      </c>
      <c r="N22" s="2">
        <f t="shared" si="0"/>
        <v>20</v>
      </c>
    </row>
    <row r="23" spans="1:14" ht="15">
      <c r="A23" s="37">
        <v>21</v>
      </c>
      <c r="B23" s="24">
        <v>75</v>
      </c>
      <c r="C23" s="25" t="s">
        <v>58</v>
      </c>
      <c r="D23" s="26" t="s">
        <v>25</v>
      </c>
      <c r="E23" s="27" t="s">
        <v>59</v>
      </c>
      <c r="F23" s="26">
        <v>1971</v>
      </c>
      <c r="G23" s="38">
        <v>0.022598032403038815</v>
      </c>
      <c r="H23" s="39">
        <v>14.75054674620739</v>
      </c>
      <c r="I23" s="34">
        <v>0.002824754050379852</v>
      </c>
      <c r="J23" s="28" t="s">
        <v>197</v>
      </c>
      <c r="K23" s="26">
        <v>9</v>
      </c>
      <c r="L23" s="33"/>
      <c r="M23" s="20">
        <f>IF(B23="","",COUNTIF($D$3:D23,D23)-IF(D23="M",COUNTIF($Q$3:Q23,"M"))-IF(D23="F",COUNTIF($Q$3:Q23,"F")))</f>
        <v>21</v>
      </c>
      <c r="N23" s="2">
        <f t="shared" si="0"/>
        <v>21</v>
      </c>
    </row>
    <row r="24" spans="1:14" ht="15">
      <c r="A24" s="41">
        <v>22</v>
      </c>
      <c r="B24" s="42">
        <v>68</v>
      </c>
      <c r="C24" s="43" t="s">
        <v>60</v>
      </c>
      <c r="D24" s="44" t="s">
        <v>25</v>
      </c>
      <c r="E24" s="45" t="s">
        <v>61</v>
      </c>
      <c r="F24" s="44">
        <v>1967</v>
      </c>
      <c r="G24" s="46">
        <v>0.02262118055659812</v>
      </c>
      <c r="H24" s="47">
        <v>14.735452577257604</v>
      </c>
      <c r="I24" s="48">
        <v>0.002827647569574765</v>
      </c>
      <c r="J24" s="49" t="s">
        <v>197</v>
      </c>
      <c r="K24" s="44">
        <v>10</v>
      </c>
      <c r="L24" s="33"/>
      <c r="M24" s="20">
        <f>IF(B24="","",COUNTIF($D$3:D24,D24)-IF(D24="M",COUNTIF($Q$3:Q24,"M"))-IF(D24="F",COUNTIF($Q$3:Q24,"F")))</f>
        <v>22</v>
      </c>
      <c r="N24" s="2">
        <f t="shared" si="0"/>
        <v>22</v>
      </c>
    </row>
    <row r="25" spans="1:14" ht="15">
      <c r="A25" s="37">
        <v>23</v>
      </c>
      <c r="B25" s="24">
        <v>171</v>
      </c>
      <c r="C25" s="25" t="s">
        <v>62</v>
      </c>
      <c r="D25" s="26" t="s">
        <v>25</v>
      </c>
      <c r="E25" s="27" t="s">
        <v>51</v>
      </c>
      <c r="F25" s="26">
        <v>1984</v>
      </c>
      <c r="G25" s="38">
        <v>0.022644328702881467</v>
      </c>
      <c r="H25" s="39">
        <v>14.720389273050829</v>
      </c>
      <c r="I25" s="34">
        <v>0.0028305410878601833</v>
      </c>
      <c r="J25" s="28" t="s">
        <v>199</v>
      </c>
      <c r="K25" s="26">
        <v>5</v>
      </c>
      <c r="L25" s="33"/>
      <c r="M25" s="20">
        <f>IF(B25="","",COUNTIF($D$3:D25,D25)-IF(D25="M",COUNTIF($Q$3:Q25,"M"))-IF(D25="F",COUNTIF($Q$3:Q25,"F")))</f>
        <v>23</v>
      </c>
      <c r="N25" s="2">
        <f t="shared" si="0"/>
        <v>23</v>
      </c>
    </row>
    <row r="26" spans="1:14" ht="15">
      <c r="A26" s="37">
        <v>24</v>
      </c>
      <c r="B26" s="24">
        <v>189</v>
      </c>
      <c r="C26" s="25" t="s">
        <v>63</v>
      </c>
      <c r="D26" s="26" t="s">
        <v>25</v>
      </c>
      <c r="E26" s="27" t="s">
        <v>47</v>
      </c>
      <c r="F26" s="26">
        <v>1969</v>
      </c>
      <c r="G26" s="38">
        <v>0.022667476849164814</v>
      </c>
      <c r="H26" s="39">
        <v>14.705356734294627</v>
      </c>
      <c r="I26" s="34">
        <v>0.0028334346061456017</v>
      </c>
      <c r="J26" s="28" t="s">
        <v>197</v>
      </c>
      <c r="K26" s="26">
        <v>11</v>
      </c>
      <c r="L26" s="33"/>
      <c r="M26" s="20">
        <f>IF(B26="","",COUNTIF($D$3:D26,D26)-IF(D26="M",COUNTIF($Q$3:Q26,"M"))-IF(D26="F",COUNTIF($Q$3:Q26,"F")))</f>
        <v>24</v>
      </c>
      <c r="N26" s="2">
        <f t="shared" si="0"/>
        <v>24</v>
      </c>
    </row>
    <row r="27" spans="1:14" ht="15">
      <c r="A27" s="37">
        <v>25</v>
      </c>
      <c r="B27" s="24">
        <v>60</v>
      </c>
      <c r="C27" s="25" t="s">
        <v>64</v>
      </c>
      <c r="D27" s="26" t="s">
        <v>25</v>
      </c>
      <c r="E27" s="27" t="s">
        <v>65</v>
      </c>
      <c r="F27" s="26">
        <v>1971</v>
      </c>
      <c r="G27" s="38">
        <v>0.022991550926235504</v>
      </c>
      <c r="H27" s="39">
        <v>14.498079507675529</v>
      </c>
      <c r="I27" s="34">
        <v>0.002873943865779438</v>
      </c>
      <c r="J27" s="28" t="s">
        <v>197</v>
      </c>
      <c r="K27" s="26">
        <v>12</v>
      </c>
      <c r="L27" s="33"/>
      <c r="M27" s="20">
        <f>IF(B27="","",COUNTIF($D$3:D27,D27)-IF(D27="M",COUNTIF($Q$3:Q27,"M"))-IF(D27="F",COUNTIF($Q$3:Q27,"F")))</f>
        <v>25</v>
      </c>
      <c r="N27" s="2">
        <f t="shared" si="0"/>
        <v>25</v>
      </c>
    </row>
    <row r="28" spans="1:14" ht="15">
      <c r="A28" s="37">
        <v>26</v>
      </c>
      <c r="B28" s="24">
        <v>192</v>
      </c>
      <c r="C28" s="25" t="s">
        <v>66</v>
      </c>
      <c r="D28" s="26" t="s">
        <v>67</v>
      </c>
      <c r="E28" s="27" t="s">
        <v>68</v>
      </c>
      <c r="F28" s="26">
        <v>1984</v>
      </c>
      <c r="G28" s="38">
        <v>0.023165162034274545</v>
      </c>
      <c r="H28" s="39">
        <v>14.389423775242426</v>
      </c>
      <c r="I28" s="34">
        <v>0.002895645254284318</v>
      </c>
      <c r="J28" s="28" t="s">
        <v>201</v>
      </c>
      <c r="K28" s="26">
        <v>1</v>
      </c>
      <c r="L28" s="33"/>
      <c r="M28" s="20">
        <f>IF(B28="","",COUNTIF($D$3:D28,D28)-IF(D28="M",COUNTIF($Q$3:Q28,"M"))-IF(D28="F",COUNTIF($Q$3:Q28,"F")))</f>
        <v>1</v>
      </c>
      <c r="N28" s="2">
        <f t="shared" si="0"/>
        <v>26</v>
      </c>
    </row>
    <row r="29" spans="1:14" ht="15">
      <c r="A29" s="37">
        <v>27</v>
      </c>
      <c r="B29" s="24">
        <v>157</v>
      </c>
      <c r="C29" s="25" t="s">
        <v>69</v>
      </c>
      <c r="D29" s="26" t="s">
        <v>25</v>
      </c>
      <c r="E29" s="27" t="s">
        <v>70</v>
      </c>
      <c r="F29" s="26">
        <v>1991</v>
      </c>
      <c r="G29" s="38">
        <v>0.02318831018055789</v>
      </c>
      <c r="H29" s="39">
        <v>14.375059275031383</v>
      </c>
      <c r="I29" s="34">
        <v>0.0028985387725697365</v>
      </c>
      <c r="J29" s="28" t="s">
        <v>198</v>
      </c>
      <c r="K29" s="26">
        <v>3</v>
      </c>
      <c r="L29" s="33"/>
      <c r="M29" s="20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37">
        <v>28</v>
      </c>
      <c r="B30" s="24">
        <v>175</v>
      </c>
      <c r="C30" s="25" t="s">
        <v>71</v>
      </c>
      <c r="D30" s="26" t="s">
        <v>25</v>
      </c>
      <c r="E30" s="27" t="s">
        <v>39</v>
      </c>
      <c r="F30" s="26">
        <v>1980</v>
      </c>
      <c r="G30" s="38">
        <v>0.023373495365376584</v>
      </c>
      <c r="H30" s="39">
        <v>14.261167537102887</v>
      </c>
      <c r="I30" s="34">
        <v>0.002921686920672073</v>
      </c>
      <c r="J30" s="28" t="s">
        <v>199</v>
      </c>
      <c r="K30" s="26">
        <v>6</v>
      </c>
      <c r="L30" s="33"/>
      <c r="M30" s="20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37">
        <v>29</v>
      </c>
      <c r="B31" s="24">
        <v>59</v>
      </c>
      <c r="C31" s="25" t="s">
        <v>72</v>
      </c>
      <c r="D31" s="26" t="s">
        <v>25</v>
      </c>
      <c r="E31" s="27" t="s">
        <v>65</v>
      </c>
      <c r="F31" s="26">
        <v>1977</v>
      </c>
      <c r="G31" s="38">
        <v>0.02350081018084893</v>
      </c>
      <c r="H31" s="39">
        <v>14.183908161811814</v>
      </c>
      <c r="I31" s="34">
        <v>0.0029376012726061163</v>
      </c>
      <c r="J31" s="28" t="s">
        <v>199</v>
      </c>
      <c r="K31" s="26">
        <v>7</v>
      </c>
      <c r="L31" s="33"/>
      <c r="M31" s="20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37">
        <v>30</v>
      </c>
      <c r="B32" s="24">
        <v>81</v>
      </c>
      <c r="C32" s="25" t="s">
        <v>73</v>
      </c>
      <c r="D32" s="26" t="s">
        <v>25</v>
      </c>
      <c r="E32" s="27" t="s">
        <v>74</v>
      </c>
      <c r="F32" s="26">
        <v>1981</v>
      </c>
      <c r="G32" s="38">
        <v>0.023836458334699273</v>
      </c>
      <c r="H32" s="39">
        <v>13.98418039512575</v>
      </c>
      <c r="I32" s="34">
        <v>0.002979557291837409</v>
      </c>
      <c r="J32" s="28" t="s">
        <v>199</v>
      </c>
      <c r="K32" s="26">
        <v>8</v>
      </c>
      <c r="L32" s="33"/>
      <c r="M32" s="20">
        <f>IF(B32="","",COUNTIF($D$3:D32,D32)-IF(D32="M",COUNTIF($Q$3:Q32,"M"))-IF(D32="F",COUNTIF($Q$3:Q32,"F")))</f>
        <v>29</v>
      </c>
      <c r="N32" s="2">
        <f t="shared" si="0"/>
        <v>30</v>
      </c>
    </row>
    <row r="33" spans="1:14" ht="15">
      <c r="A33" s="37">
        <v>31</v>
      </c>
      <c r="B33" s="24">
        <v>61</v>
      </c>
      <c r="C33" s="25" t="s">
        <v>75</v>
      </c>
      <c r="D33" s="26" t="s">
        <v>25</v>
      </c>
      <c r="E33" s="27" t="s">
        <v>65</v>
      </c>
      <c r="F33" s="26">
        <v>1976</v>
      </c>
      <c r="G33" s="38">
        <v>0.023905902773549315</v>
      </c>
      <c r="H33" s="39">
        <v>13.94355764310018</v>
      </c>
      <c r="I33" s="34">
        <v>0.0029882378466936643</v>
      </c>
      <c r="J33" s="28" t="s">
        <v>197</v>
      </c>
      <c r="K33" s="26">
        <v>13</v>
      </c>
      <c r="L33" s="33"/>
      <c r="M33" s="20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37">
        <v>32</v>
      </c>
      <c r="B34" s="24">
        <v>106</v>
      </c>
      <c r="C34" s="25" t="s">
        <v>76</v>
      </c>
      <c r="D34" s="26" t="s">
        <v>25</v>
      </c>
      <c r="E34" s="27" t="s">
        <v>26</v>
      </c>
      <c r="F34" s="26">
        <v>1971</v>
      </c>
      <c r="G34" s="38">
        <v>0.023940624996612314</v>
      </c>
      <c r="H34" s="39">
        <v>13.92333464061616</v>
      </c>
      <c r="I34" s="34">
        <v>0.0029925781245765393</v>
      </c>
      <c r="J34" s="28" t="s">
        <v>197</v>
      </c>
      <c r="K34" s="26">
        <v>14</v>
      </c>
      <c r="L34" s="33"/>
      <c r="M34" s="20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37">
        <v>33</v>
      </c>
      <c r="B35" s="24">
        <v>2</v>
      </c>
      <c r="C35" s="25" t="s">
        <v>77</v>
      </c>
      <c r="D35" s="26" t="s">
        <v>25</v>
      </c>
      <c r="E35" s="27" t="s">
        <v>47</v>
      </c>
      <c r="F35" s="26">
        <v>1975</v>
      </c>
      <c r="G35" s="38">
        <v>0.024044791665801313</v>
      </c>
      <c r="H35" s="39">
        <v>13.863016072933178</v>
      </c>
      <c r="I35" s="34">
        <v>0.003005598958225164</v>
      </c>
      <c r="J35" s="28" t="s">
        <v>197</v>
      </c>
      <c r="K35" s="26">
        <v>15</v>
      </c>
      <c r="L35" s="33"/>
      <c r="M35" s="20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37">
        <v>34</v>
      </c>
      <c r="B36" s="24">
        <v>195</v>
      </c>
      <c r="C36" s="25" t="s">
        <v>78</v>
      </c>
      <c r="D36" s="26" t="s">
        <v>25</v>
      </c>
      <c r="E36" s="27" t="s">
        <v>79</v>
      </c>
      <c r="F36" s="26">
        <v>1967</v>
      </c>
      <c r="G36" s="38">
        <v>0.024056365742580965</v>
      </c>
      <c r="H36" s="39">
        <v>13.856346253637005</v>
      </c>
      <c r="I36" s="34">
        <v>0.0030070457178226206</v>
      </c>
      <c r="J36" s="28" t="s">
        <v>197</v>
      </c>
      <c r="K36" s="26">
        <v>16</v>
      </c>
      <c r="L36" s="33"/>
      <c r="M36" s="20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37">
        <v>35</v>
      </c>
      <c r="B37" s="24">
        <v>1</v>
      </c>
      <c r="C37" s="25" t="s">
        <v>80</v>
      </c>
      <c r="D37" s="26" t="s">
        <v>67</v>
      </c>
      <c r="E37" s="27" t="s">
        <v>44</v>
      </c>
      <c r="F37" s="26">
        <v>1979</v>
      </c>
      <c r="G37" s="38">
        <v>0.024125810181431007</v>
      </c>
      <c r="H37" s="39">
        <v>13.816461740625444</v>
      </c>
      <c r="I37" s="34">
        <v>0.003015726272678876</v>
      </c>
      <c r="J37" s="28" t="s">
        <v>201</v>
      </c>
      <c r="K37" s="26">
        <v>2</v>
      </c>
      <c r="L37" s="33"/>
      <c r="M37" s="20">
        <f>IF(B37="","",COUNTIF($D$3:D37,D37)-IF(D37="M",COUNTIF($Q$3:Q37,"M"))-IF(D37="F",COUNTIF($Q$3:Q37,"F")))</f>
        <v>2</v>
      </c>
      <c r="N37" s="2">
        <f t="shared" si="0"/>
        <v>35</v>
      </c>
    </row>
    <row r="38" spans="1:14" ht="15">
      <c r="A38" s="37">
        <v>36</v>
      </c>
      <c r="B38" s="24">
        <v>8</v>
      </c>
      <c r="C38" s="25" t="s">
        <v>81</v>
      </c>
      <c r="D38" s="26" t="s">
        <v>25</v>
      </c>
      <c r="E38" s="27" t="s">
        <v>44</v>
      </c>
      <c r="F38" s="26">
        <v>1972</v>
      </c>
      <c r="G38" s="38">
        <v>0.024264699073683005</v>
      </c>
      <c r="H38" s="39">
        <v>13.73737759207819</v>
      </c>
      <c r="I38" s="34">
        <v>0.0030330873842103756</v>
      </c>
      <c r="J38" s="28" t="s">
        <v>197</v>
      </c>
      <c r="K38" s="26">
        <v>17</v>
      </c>
      <c r="L38" s="33"/>
      <c r="M38" s="20">
        <f>IF(B38="","",COUNTIF($D$3:D38,D38)-IF(D38="M",COUNTIF($Q$3:Q38,"M"))-IF(D38="F",COUNTIF($Q$3:Q38,"F")))</f>
        <v>34</v>
      </c>
      <c r="N38" s="2">
        <f t="shared" si="0"/>
        <v>36</v>
      </c>
    </row>
    <row r="39" spans="1:14" ht="15">
      <c r="A39" s="37">
        <v>37</v>
      </c>
      <c r="B39" s="24">
        <v>14</v>
      </c>
      <c r="C39" s="25" t="s">
        <v>82</v>
      </c>
      <c r="D39" s="26" t="s">
        <v>25</v>
      </c>
      <c r="E39" s="27" t="s">
        <v>44</v>
      </c>
      <c r="F39" s="26">
        <v>1970</v>
      </c>
      <c r="G39" s="38">
        <v>0.024287847219966352</v>
      </c>
      <c r="H39" s="39">
        <v>13.72428483736959</v>
      </c>
      <c r="I39" s="34">
        <v>0.003035980902495794</v>
      </c>
      <c r="J39" s="28" t="s">
        <v>197</v>
      </c>
      <c r="K39" s="26">
        <v>18</v>
      </c>
      <c r="L39" s="33"/>
      <c r="M39" s="20">
        <f>IF(B39="","",COUNTIF($D$3:D39,D39)-IF(D39="M",COUNTIF($Q$3:Q39,"M"))-IF(D39="F",COUNTIF($Q$3:Q39,"F")))</f>
        <v>35</v>
      </c>
      <c r="N39" s="2">
        <f t="shared" si="0"/>
        <v>37</v>
      </c>
    </row>
    <row r="40" spans="1:14" ht="15">
      <c r="A40" s="41">
        <v>38</v>
      </c>
      <c r="B40" s="42">
        <v>66</v>
      </c>
      <c r="C40" s="43" t="s">
        <v>83</v>
      </c>
      <c r="D40" s="44" t="s">
        <v>25</v>
      </c>
      <c r="E40" s="45" t="s">
        <v>61</v>
      </c>
      <c r="F40" s="44">
        <v>1960</v>
      </c>
      <c r="G40" s="46">
        <v>0.024299421296746004</v>
      </c>
      <c r="H40" s="47">
        <v>13.717747812289291</v>
      </c>
      <c r="I40" s="48">
        <v>0.0030374276620932505</v>
      </c>
      <c r="J40" s="49" t="s">
        <v>200</v>
      </c>
      <c r="K40" s="44">
        <v>4</v>
      </c>
      <c r="L40" s="33"/>
      <c r="M40" s="20">
        <f>IF(B40="","",COUNTIF($D$3:D40,D40)-IF(D40="M",COUNTIF($Q$3:Q40,"M"))-IF(D40="F",COUNTIF($Q$3:Q40,"F")))</f>
        <v>36</v>
      </c>
      <c r="N40" s="2">
        <f t="shared" si="0"/>
        <v>38</v>
      </c>
    </row>
    <row r="41" spans="1:14" ht="15">
      <c r="A41" s="37">
        <v>39</v>
      </c>
      <c r="B41" s="24">
        <v>38</v>
      </c>
      <c r="C41" s="25" t="s">
        <v>84</v>
      </c>
      <c r="D41" s="26" t="s">
        <v>25</v>
      </c>
      <c r="E41" s="27" t="s">
        <v>28</v>
      </c>
      <c r="F41" s="26">
        <v>1976</v>
      </c>
      <c r="G41" s="38">
        <v>0.02442673611221835</v>
      </c>
      <c r="H41" s="39">
        <v>13.64624941301915</v>
      </c>
      <c r="I41" s="34">
        <v>0.0030533420140272938</v>
      </c>
      <c r="J41" s="28" t="s">
        <v>197</v>
      </c>
      <c r="K41" s="26">
        <v>19</v>
      </c>
      <c r="L41" s="33"/>
      <c r="M41" s="20">
        <f>IF(B41="","",COUNTIF($D$3:D41,D41)-IF(D41="M",COUNTIF($Q$3:Q41,"M"))-IF(D41="F",COUNTIF($Q$3:Q41,"F")))</f>
        <v>37</v>
      </c>
      <c r="N41" s="2">
        <f t="shared" si="0"/>
        <v>39</v>
      </c>
    </row>
    <row r="42" spans="1:14" ht="15">
      <c r="A42" s="37">
        <v>40</v>
      </c>
      <c r="B42" s="24">
        <v>178</v>
      </c>
      <c r="C42" s="25" t="s">
        <v>85</v>
      </c>
      <c r="D42" s="26" t="s">
        <v>25</v>
      </c>
      <c r="E42" s="27" t="s">
        <v>49</v>
      </c>
      <c r="F42" s="26">
        <v>1979</v>
      </c>
      <c r="G42" s="38">
        <v>0.024449884258501697</v>
      </c>
      <c r="H42" s="39">
        <v>13.63332970451289</v>
      </c>
      <c r="I42" s="34">
        <v>0.003056235532312712</v>
      </c>
      <c r="J42" s="28" t="s">
        <v>199</v>
      </c>
      <c r="K42" s="26">
        <v>9</v>
      </c>
      <c r="L42" s="33"/>
      <c r="M42" s="20">
        <f>IF(B42="","",COUNTIF($D$3:D42,D42)-IF(D42="M",COUNTIF($Q$3:Q42,"M"))-IF(D42="F",COUNTIF($Q$3:Q42,"F")))</f>
        <v>38</v>
      </c>
      <c r="N42" s="2">
        <f t="shared" si="0"/>
        <v>40</v>
      </c>
    </row>
    <row r="43" spans="1:14" ht="15">
      <c r="A43" s="37">
        <v>41</v>
      </c>
      <c r="B43" s="24">
        <v>86</v>
      </c>
      <c r="C43" s="25" t="s">
        <v>86</v>
      </c>
      <c r="D43" s="26" t="s">
        <v>25</v>
      </c>
      <c r="E43" s="27" t="s">
        <v>35</v>
      </c>
      <c r="F43" s="26">
        <v>1955</v>
      </c>
      <c r="G43" s="38">
        <v>0.02446145833528135</v>
      </c>
      <c r="H43" s="39">
        <v>13.626879017779517</v>
      </c>
      <c r="I43" s="34">
        <v>0.0030576822919101687</v>
      </c>
      <c r="J43" s="28" t="s">
        <v>202</v>
      </c>
      <c r="K43" s="26">
        <v>1</v>
      </c>
      <c r="L43" s="33"/>
      <c r="M43" s="20">
        <f>IF(B43="","",COUNTIF($D$3:D43,D43)-IF(D43="M",COUNTIF($Q$3:Q43,"M"))-IF(D43="F",COUNTIF($Q$3:Q43,"F")))</f>
        <v>39</v>
      </c>
      <c r="N43" s="2">
        <f t="shared" si="0"/>
        <v>41</v>
      </c>
    </row>
    <row r="44" spans="1:14" ht="15">
      <c r="A44" s="37">
        <v>42</v>
      </c>
      <c r="B44" s="24">
        <v>190</v>
      </c>
      <c r="C44" s="25" t="s">
        <v>87</v>
      </c>
      <c r="D44" s="26" t="s">
        <v>67</v>
      </c>
      <c r="E44" s="27" t="s">
        <v>88</v>
      </c>
      <c r="F44" s="26">
        <v>1958</v>
      </c>
      <c r="G44" s="38">
        <v>0.02449618055106839</v>
      </c>
      <c r="H44" s="39">
        <v>13.607563539892146</v>
      </c>
      <c r="I44" s="34">
        <v>0.003062022568883549</v>
      </c>
      <c r="J44" s="28" t="s">
        <v>201</v>
      </c>
      <c r="K44" s="26">
        <v>3</v>
      </c>
      <c r="L44" s="33"/>
      <c r="M44" s="20">
        <f>IF(B44="","",COUNTIF($D$3:D44,D44)-IF(D44="M",COUNTIF($Q$3:Q44,"M"))-IF(D44="F",COUNTIF($Q$3:Q44,"F")))</f>
        <v>3</v>
      </c>
      <c r="N44" s="2">
        <f t="shared" si="0"/>
        <v>42</v>
      </c>
    </row>
    <row r="45" spans="1:14" ht="15">
      <c r="A45" s="37">
        <v>43</v>
      </c>
      <c r="B45" s="24">
        <v>3</v>
      </c>
      <c r="C45" s="25" t="s">
        <v>89</v>
      </c>
      <c r="D45" s="26" t="s">
        <v>67</v>
      </c>
      <c r="E45" s="27" t="s">
        <v>44</v>
      </c>
      <c r="F45" s="26">
        <v>1964</v>
      </c>
      <c r="G45" s="38">
        <v>0.024542476850911044</v>
      </c>
      <c r="H45" s="39">
        <v>13.581894580495842</v>
      </c>
      <c r="I45" s="34">
        <v>0.0030678096063638804</v>
      </c>
      <c r="J45" s="28" t="s">
        <v>203</v>
      </c>
      <c r="K45" s="26">
        <v>1</v>
      </c>
      <c r="L45" s="33"/>
      <c r="M45" s="20">
        <f>IF(B45="","",COUNTIF($D$3:D45,D45)-IF(D45="M",COUNTIF($Q$3:Q45,"M"))-IF(D45="F",COUNTIF($Q$3:Q45,"F")))</f>
        <v>4</v>
      </c>
      <c r="N45" s="2">
        <f t="shared" si="0"/>
        <v>43</v>
      </c>
    </row>
    <row r="46" spans="1:14" ht="15">
      <c r="A46" s="37">
        <v>44</v>
      </c>
      <c r="B46" s="24">
        <v>15</v>
      </c>
      <c r="C46" s="25" t="s">
        <v>90</v>
      </c>
      <c r="D46" s="26" t="s">
        <v>25</v>
      </c>
      <c r="E46" s="27" t="s">
        <v>44</v>
      </c>
      <c r="F46" s="26">
        <v>1983</v>
      </c>
      <c r="G46" s="38">
        <v>0.02456562499719439</v>
      </c>
      <c r="H46" s="39">
        <v>13.569096384537454</v>
      </c>
      <c r="I46" s="34">
        <v>0.003070703124649299</v>
      </c>
      <c r="J46" s="28" t="s">
        <v>199</v>
      </c>
      <c r="K46" s="26">
        <v>10</v>
      </c>
      <c r="L46" s="33"/>
      <c r="M46" s="20">
        <f>IF(B46="","",COUNTIF($D$3:D46,D46)-IF(D46="M",COUNTIF($Q$3:Q46,"M"))-IF(D46="F",COUNTIF($Q$3:Q46,"F")))</f>
        <v>40</v>
      </c>
      <c r="N46" s="2">
        <f t="shared" si="0"/>
        <v>44</v>
      </c>
    </row>
    <row r="47" spans="1:14" ht="15">
      <c r="A47" s="37">
        <v>45</v>
      </c>
      <c r="B47" s="24">
        <v>87</v>
      </c>
      <c r="C47" s="25" t="s">
        <v>91</v>
      </c>
      <c r="D47" s="26" t="s">
        <v>67</v>
      </c>
      <c r="E47" s="27" t="s">
        <v>35</v>
      </c>
      <c r="F47" s="26">
        <v>1970</v>
      </c>
      <c r="G47" s="38">
        <v>0.024646643520100042</v>
      </c>
      <c r="H47" s="39">
        <v>13.524492008881067</v>
      </c>
      <c r="I47" s="34">
        <v>0.0030808304400125053</v>
      </c>
      <c r="J47" s="28" t="s">
        <v>204</v>
      </c>
      <c r="K47" s="26">
        <v>1</v>
      </c>
      <c r="L47" s="33"/>
      <c r="M47" s="20">
        <f>IF(B47="","",COUNTIF($D$3:D47,D47)-IF(D47="M",COUNTIF($Q$3:Q47,"M"))-IF(D47="F",COUNTIF($Q$3:Q47,"F")))</f>
        <v>5</v>
      </c>
      <c r="N47" s="2">
        <f t="shared" si="0"/>
        <v>45</v>
      </c>
    </row>
    <row r="48" spans="1:14" ht="15">
      <c r="A48" s="37">
        <v>46</v>
      </c>
      <c r="B48" s="24">
        <v>151</v>
      </c>
      <c r="C48" s="25" t="s">
        <v>92</v>
      </c>
      <c r="D48" s="26" t="s">
        <v>25</v>
      </c>
      <c r="E48" s="27" t="s">
        <v>42</v>
      </c>
      <c r="F48" s="26">
        <v>1970</v>
      </c>
      <c r="G48" s="38">
        <v>0.024716087958950084</v>
      </c>
      <c r="H48" s="39">
        <v>13.486492437110302</v>
      </c>
      <c r="I48" s="34">
        <v>0.0030895109948687605</v>
      </c>
      <c r="J48" s="28" t="s">
        <v>197</v>
      </c>
      <c r="K48" s="26">
        <v>20</v>
      </c>
      <c r="L48" s="33"/>
      <c r="M48" s="20">
        <f>IF(B48="","",COUNTIF($D$3:D48,D48)-IF(D48="M",COUNTIF($Q$3:Q48,"M"))-IF(D48="F",COUNTIF($Q$3:Q48,"F")))</f>
        <v>41</v>
      </c>
      <c r="N48" s="2">
        <f t="shared" si="0"/>
        <v>46</v>
      </c>
    </row>
    <row r="49" spans="1:14" ht="15">
      <c r="A49" s="37">
        <v>47</v>
      </c>
      <c r="B49" s="24">
        <v>182</v>
      </c>
      <c r="C49" s="25" t="s">
        <v>93</v>
      </c>
      <c r="D49" s="26" t="s">
        <v>25</v>
      </c>
      <c r="E49" s="27" t="s">
        <v>49</v>
      </c>
      <c r="F49" s="26">
        <v>1966</v>
      </c>
      <c r="G49" s="38">
        <v>0.02488969907426508</v>
      </c>
      <c r="H49" s="39">
        <v>13.392421191543702</v>
      </c>
      <c r="I49" s="34">
        <v>0.003111212384283135</v>
      </c>
      <c r="J49" s="28" t="s">
        <v>200</v>
      </c>
      <c r="K49" s="26">
        <v>5</v>
      </c>
      <c r="L49" s="33"/>
      <c r="M49" s="20">
        <f>IF(B49="","",COUNTIF($D$3:D49,D49)-IF(D49="M",COUNTIF($Q$3:Q49,"M"))-IF(D49="F",COUNTIF($Q$3:Q49,"F")))</f>
        <v>42</v>
      </c>
      <c r="N49" s="2">
        <f t="shared" si="0"/>
        <v>47</v>
      </c>
    </row>
    <row r="50" spans="1:14" ht="15">
      <c r="A50" s="37">
        <v>48</v>
      </c>
      <c r="B50" s="24">
        <v>52</v>
      </c>
      <c r="C50" s="25" t="s">
        <v>94</v>
      </c>
      <c r="D50" s="26" t="s">
        <v>25</v>
      </c>
      <c r="E50" s="27" t="s">
        <v>47</v>
      </c>
      <c r="F50" s="26">
        <v>1970</v>
      </c>
      <c r="G50" s="38">
        <v>0.02491284722054843</v>
      </c>
      <c r="H50" s="39">
        <v>13.379977422187048</v>
      </c>
      <c r="I50" s="34">
        <v>0.0031141059025685536</v>
      </c>
      <c r="J50" s="28" t="s">
        <v>197</v>
      </c>
      <c r="K50" s="26">
        <v>21</v>
      </c>
      <c r="L50" s="33"/>
      <c r="M50" s="20">
        <f>IF(B50="","",COUNTIF($D$3:D50,D50)-IF(D50="M",COUNTIF($Q$3:Q50,"M"))-IF(D50="F",COUNTIF($Q$3:Q50,"F")))</f>
        <v>43</v>
      </c>
      <c r="N50" s="2">
        <f t="shared" si="0"/>
        <v>48</v>
      </c>
    </row>
    <row r="51" spans="1:14" ht="15">
      <c r="A51" s="37">
        <v>49</v>
      </c>
      <c r="B51" s="24">
        <v>44</v>
      </c>
      <c r="C51" s="25" t="s">
        <v>95</v>
      </c>
      <c r="D51" s="26" t="s">
        <v>25</v>
      </c>
      <c r="E51" s="27" t="s">
        <v>28</v>
      </c>
      <c r="F51" s="26">
        <v>1986</v>
      </c>
      <c r="G51" s="38">
        <v>0.02506331018230412</v>
      </c>
      <c r="H51" s="39">
        <v>13.299653194600063</v>
      </c>
      <c r="I51" s="34">
        <v>0.003132913772788015</v>
      </c>
      <c r="J51" s="28" t="s">
        <v>199</v>
      </c>
      <c r="K51" s="26">
        <v>11</v>
      </c>
      <c r="L51" s="33"/>
      <c r="M51" s="20">
        <f>IF(B51="","",COUNTIF($D$3:D51,D51)-IF(D51="M",COUNTIF($Q$3:Q51,"M"))-IF(D51="F",COUNTIF($Q$3:Q51,"F")))</f>
        <v>44</v>
      </c>
      <c r="N51" s="2">
        <f t="shared" si="0"/>
        <v>49</v>
      </c>
    </row>
    <row r="52" spans="1:14" ht="15">
      <c r="A52" s="37">
        <v>50</v>
      </c>
      <c r="B52" s="24">
        <v>177</v>
      </c>
      <c r="C52" s="25" t="s">
        <v>96</v>
      </c>
      <c r="D52" s="26" t="s">
        <v>25</v>
      </c>
      <c r="E52" s="27" t="s">
        <v>51</v>
      </c>
      <c r="F52" s="26">
        <v>1968</v>
      </c>
      <c r="G52" s="38">
        <v>0.025155902774713468</v>
      </c>
      <c r="H52" s="39">
        <v>13.250700494374529</v>
      </c>
      <c r="I52" s="34">
        <v>0.0031444878468391835</v>
      </c>
      <c r="J52" s="28" t="s">
        <v>197</v>
      </c>
      <c r="K52" s="26">
        <v>22</v>
      </c>
      <c r="L52" s="33"/>
      <c r="M52" s="20">
        <f>IF(B52="","",COUNTIF($D$3:D52,D52)-IF(D52="M",COUNTIF($Q$3:Q52,"M"))-IF(D52="F",COUNTIF($Q$3:Q52,"F")))</f>
        <v>45</v>
      </c>
      <c r="N52" s="2">
        <f t="shared" si="0"/>
        <v>50</v>
      </c>
    </row>
    <row r="53" spans="1:14" ht="15">
      <c r="A53" s="37">
        <v>51</v>
      </c>
      <c r="B53" s="24">
        <v>22</v>
      </c>
      <c r="C53" s="25" t="s">
        <v>97</v>
      </c>
      <c r="D53" s="26" t="s">
        <v>25</v>
      </c>
      <c r="E53" s="27" t="s">
        <v>98</v>
      </c>
      <c r="F53" s="26">
        <v>1975</v>
      </c>
      <c r="G53" s="38">
        <v>0.02516747685149312</v>
      </c>
      <c r="H53" s="39">
        <v>13.24460673194411</v>
      </c>
      <c r="I53" s="34">
        <v>0.00314593460643664</v>
      </c>
      <c r="J53" s="28" t="s">
        <v>197</v>
      </c>
      <c r="K53" s="26">
        <v>23</v>
      </c>
      <c r="L53" s="33"/>
      <c r="M53" s="20">
        <f>IF(B53="","",COUNTIF($D$3:D53,D53)-IF(D53="M",COUNTIF($Q$3:Q53,"M"))-IF(D53="F",COUNTIF($Q$3:Q53,"F")))</f>
        <v>46</v>
      </c>
      <c r="N53" s="2">
        <f t="shared" si="0"/>
        <v>51</v>
      </c>
    </row>
    <row r="54" spans="1:14" ht="15">
      <c r="A54" s="37">
        <v>52</v>
      </c>
      <c r="B54" s="24">
        <v>6</v>
      </c>
      <c r="C54" s="25" t="s">
        <v>99</v>
      </c>
      <c r="D54" s="26" t="s">
        <v>25</v>
      </c>
      <c r="E54" s="27" t="s">
        <v>44</v>
      </c>
      <c r="F54" s="26">
        <v>1969</v>
      </c>
      <c r="G54" s="38">
        <v>0.025190624997776467</v>
      </c>
      <c r="H54" s="39">
        <v>13.232436009934494</v>
      </c>
      <c r="I54" s="34">
        <v>0.0031488281247220584</v>
      </c>
      <c r="J54" s="28" t="s">
        <v>197</v>
      </c>
      <c r="K54" s="26">
        <v>24</v>
      </c>
      <c r="L54" s="33"/>
      <c r="M54" s="20">
        <f>IF(B54="","",COUNTIF($D$3:D54,D54)-IF(D54="M",COUNTIF($Q$3:Q54,"M"))-IF(D54="F",COUNTIF($Q$3:Q54,"F")))</f>
        <v>47</v>
      </c>
      <c r="N54" s="2">
        <f t="shared" si="0"/>
        <v>52</v>
      </c>
    </row>
    <row r="55" spans="1:14" ht="15">
      <c r="A55" s="37">
        <v>53</v>
      </c>
      <c r="B55" s="24">
        <v>104</v>
      </c>
      <c r="C55" s="25" t="s">
        <v>100</v>
      </c>
      <c r="D55" s="26" t="s">
        <v>67</v>
      </c>
      <c r="E55" s="27" t="s">
        <v>101</v>
      </c>
      <c r="F55" s="26">
        <v>1968</v>
      </c>
      <c r="G55" s="38">
        <v>0.02523692129761912</v>
      </c>
      <c r="H55" s="39">
        <v>13.20816154246122</v>
      </c>
      <c r="I55" s="34">
        <v>0.00315461516220239</v>
      </c>
      <c r="J55" s="28" t="s">
        <v>204</v>
      </c>
      <c r="K55" s="26">
        <v>2</v>
      </c>
      <c r="L55" s="33"/>
      <c r="M55" s="20">
        <f>IF(B55="","",COUNTIF($D$3:D55,D55)-IF(D55="M",COUNTIF($Q$3:Q55,"M"))-IF(D55="F",COUNTIF($Q$3:Q55,"F")))</f>
        <v>6</v>
      </c>
      <c r="N55" s="2">
        <f t="shared" si="0"/>
        <v>53</v>
      </c>
    </row>
    <row r="56" spans="1:14" ht="15">
      <c r="A56" s="37">
        <v>54</v>
      </c>
      <c r="B56" s="24">
        <v>94</v>
      </c>
      <c r="C56" s="25" t="s">
        <v>102</v>
      </c>
      <c r="D56" s="26" t="s">
        <v>25</v>
      </c>
      <c r="E56" s="27" t="s">
        <v>103</v>
      </c>
      <c r="F56" s="26">
        <v>1968</v>
      </c>
      <c r="G56" s="38">
        <v>0.025260069443902466</v>
      </c>
      <c r="H56" s="39">
        <v>13.1960576780519</v>
      </c>
      <c r="I56" s="34">
        <v>0.0031575086804878083</v>
      </c>
      <c r="J56" s="28" t="s">
        <v>197</v>
      </c>
      <c r="K56" s="26">
        <v>25</v>
      </c>
      <c r="L56" s="33"/>
      <c r="M56" s="20">
        <f>IF(B56="","",COUNTIF($D$3:D56,D56)-IF(D56="M",COUNTIF($Q$3:Q56,"M"))-IF(D56="F",COUNTIF($Q$3:Q56,"F")))</f>
        <v>48</v>
      </c>
      <c r="N56" s="2">
        <f t="shared" si="0"/>
        <v>54</v>
      </c>
    </row>
    <row r="57" spans="1:14" ht="15">
      <c r="A57" s="37">
        <v>55</v>
      </c>
      <c r="B57" s="24">
        <v>53</v>
      </c>
      <c r="C57" s="25" t="s">
        <v>104</v>
      </c>
      <c r="D57" s="26" t="s">
        <v>25</v>
      </c>
      <c r="E57" s="27" t="s">
        <v>47</v>
      </c>
      <c r="F57" s="26">
        <v>1965</v>
      </c>
      <c r="G57" s="38">
        <v>0.025317939813248813</v>
      </c>
      <c r="H57" s="39">
        <v>13.16589484737225</v>
      </c>
      <c r="I57" s="34">
        <v>0.0031647424766561016</v>
      </c>
      <c r="J57" s="28" t="s">
        <v>200</v>
      </c>
      <c r="K57" s="26">
        <v>6</v>
      </c>
      <c r="L57" s="33"/>
      <c r="M57" s="20">
        <f>IF(B57="","",COUNTIF($D$3:D57,D57)-IF(D57="M",COUNTIF($Q$3:Q57,"M"))-IF(D57="F",COUNTIF($Q$3:Q57,"F")))</f>
        <v>49</v>
      </c>
      <c r="N57" s="2">
        <f t="shared" si="0"/>
        <v>55</v>
      </c>
    </row>
    <row r="58" spans="1:14" ht="15">
      <c r="A58" s="37">
        <v>56</v>
      </c>
      <c r="B58" s="24">
        <v>34</v>
      </c>
      <c r="C58" s="25" t="s">
        <v>105</v>
      </c>
      <c r="D58" s="26" t="s">
        <v>25</v>
      </c>
      <c r="E58" s="27" t="s">
        <v>28</v>
      </c>
      <c r="F58" s="26">
        <v>1972</v>
      </c>
      <c r="G58" s="38">
        <v>0.02534108795953216</v>
      </c>
      <c r="H58" s="39">
        <v>13.153868289539973</v>
      </c>
      <c r="I58" s="34">
        <v>0.00316763599494152</v>
      </c>
      <c r="J58" s="28" t="s">
        <v>197</v>
      </c>
      <c r="K58" s="26">
        <v>26</v>
      </c>
      <c r="L58" s="33"/>
      <c r="M58" s="20">
        <f>IF(B58="","",COUNTIF($D$3:D58,D58)-IF(D58="M",COUNTIF($Q$3:Q58,"M"))-IF(D58="F",COUNTIF($Q$3:Q58,"F")))</f>
        <v>50</v>
      </c>
      <c r="N58" s="2">
        <f t="shared" si="0"/>
        <v>56</v>
      </c>
    </row>
    <row r="59" spans="1:14" ht="15">
      <c r="A59" s="37">
        <v>57</v>
      </c>
      <c r="B59" s="24">
        <v>79</v>
      </c>
      <c r="C59" s="25" t="s">
        <v>106</v>
      </c>
      <c r="D59" s="26" t="s">
        <v>25</v>
      </c>
      <c r="E59" s="27" t="s">
        <v>59</v>
      </c>
      <c r="F59" s="26">
        <v>1952</v>
      </c>
      <c r="G59" s="38">
        <v>0.025468402775004506</v>
      </c>
      <c r="H59" s="39">
        <v>13.088112995467355</v>
      </c>
      <c r="I59" s="34">
        <v>0.0031835503468755633</v>
      </c>
      <c r="J59" s="28" t="s">
        <v>202</v>
      </c>
      <c r="K59" s="26">
        <v>2</v>
      </c>
      <c r="L59" s="33"/>
      <c r="M59" s="20">
        <f>IF(B59="","",COUNTIF($D$3:D59,D59)-IF(D59="M",COUNTIF($Q$3:Q59,"M"))-IF(D59="F",COUNTIF($Q$3:Q59,"F")))</f>
        <v>51</v>
      </c>
      <c r="N59" s="2">
        <f t="shared" si="0"/>
        <v>57</v>
      </c>
    </row>
    <row r="60" spans="1:14" ht="15">
      <c r="A60" s="37">
        <v>58</v>
      </c>
      <c r="B60" s="24">
        <v>32</v>
      </c>
      <c r="C60" s="25" t="s">
        <v>107</v>
      </c>
      <c r="D60" s="26" t="s">
        <v>25</v>
      </c>
      <c r="E60" s="27" t="s">
        <v>28</v>
      </c>
      <c r="F60" s="26">
        <v>1974</v>
      </c>
      <c r="G60" s="38">
        <v>0.0256188657367602</v>
      </c>
      <c r="H60" s="39">
        <v>13.011244789617573</v>
      </c>
      <c r="I60" s="34">
        <v>0.003202358217095025</v>
      </c>
      <c r="J60" s="28" t="s">
        <v>197</v>
      </c>
      <c r="K60" s="26">
        <v>27</v>
      </c>
      <c r="L60" s="33"/>
      <c r="M60" s="20">
        <f>IF(B60="","",COUNTIF($D$3:D60,D60)-IF(D60="M",COUNTIF($Q$3:Q60,"M"))-IF(D60="F",COUNTIF($Q$3:Q60,"F")))</f>
        <v>52</v>
      </c>
      <c r="N60" s="2">
        <f t="shared" si="0"/>
        <v>58</v>
      </c>
    </row>
    <row r="61" spans="1:14" ht="15">
      <c r="A61" s="37">
        <v>59</v>
      </c>
      <c r="B61" s="24">
        <v>191</v>
      </c>
      <c r="C61" s="25" t="s">
        <v>108</v>
      </c>
      <c r="D61" s="26" t="s">
        <v>25</v>
      </c>
      <c r="E61" s="27" t="s">
        <v>49</v>
      </c>
      <c r="F61" s="26">
        <v>1966</v>
      </c>
      <c r="G61" s="38">
        <v>0.02573460648272885</v>
      </c>
      <c r="H61" s="39">
        <v>12.952727043137102</v>
      </c>
      <c r="I61" s="34">
        <v>0.0032168258103411063</v>
      </c>
      <c r="J61" s="28" t="s">
        <v>200</v>
      </c>
      <c r="K61" s="26">
        <v>7</v>
      </c>
      <c r="L61" s="33"/>
      <c r="M61" s="20">
        <f>IF(B61="","",COUNTIF($D$3:D61,D61)-IF(D61="M",COUNTIF($Q$3:Q61,"M"))-IF(D61="F",COUNTIF($Q$3:Q61,"F")))</f>
        <v>53</v>
      </c>
      <c r="N61" s="2">
        <f t="shared" si="0"/>
        <v>59</v>
      </c>
    </row>
    <row r="62" spans="1:14" ht="15">
      <c r="A62" s="41">
        <v>60</v>
      </c>
      <c r="B62" s="42">
        <v>73</v>
      </c>
      <c r="C62" s="43" t="s">
        <v>109</v>
      </c>
      <c r="D62" s="44" t="s">
        <v>25</v>
      </c>
      <c r="E62" s="45" t="s">
        <v>61</v>
      </c>
      <c r="F62" s="44">
        <v>1962</v>
      </c>
      <c r="G62" s="46">
        <v>0.02576932870579185</v>
      </c>
      <c r="H62" s="47">
        <v>12.935274222273947</v>
      </c>
      <c r="I62" s="48">
        <v>0.003221166088223981</v>
      </c>
      <c r="J62" s="49" t="s">
        <v>200</v>
      </c>
      <c r="K62" s="44">
        <v>8</v>
      </c>
      <c r="L62" s="33"/>
      <c r="M62" s="20">
        <f>IF(B62="","",COUNTIF($D$3:D62,D62)-IF(D62="M",COUNTIF($Q$3:Q62,"M"))-IF(D62="F",COUNTIF($Q$3:Q62,"F")))</f>
        <v>54</v>
      </c>
      <c r="N62" s="2">
        <f t="shared" si="0"/>
        <v>60</v>
      </c>
    </row>
    <row r="63" spans="1:14" ht="15">
      <c r="A63" s="37">
        <v>61</v>
      </c>
      <c r="B63" s="24">
        <v>198</v>
      </c>
      <c r="C63" s="25" t="s">
        <v>110</v>
      </c>
      <c r="D63" s="26" t="s">
        <v>25</v>
      </c>
      <c r="E63" s="27" t="s">
        <v>111</v>
      </c>
      <c r="F63" s="26">
        <v>1970</v>
      </c>
      <c r="G63" s="38">
        <v>0.025896643513988238</v>
      </c>
      <c r="H63" s="39">
        <v>12.871680963337246</v>
      </c>
      <c r="I63" s="34">
        <v>0.0032370804392485297</v>
      </c>
      <c r="J63" s="28" t="s">
        <v>197</v>
      </c>
      <c r="K63" s="26">
        <v>28</v>
      </c>
      <c r="L63" s="33"/>
      <c r="M63" s="20">
        <f>IF(B63="","",COUNTIF($D$3:D63,D63)-IF(D63="M",COUNTIF($Q$3:Q63,"M"))-IF(D63="F",COUNTIF($Q$3:Q63,"F")))</f>
        <v>55</v>
      </c>
      <c r="N63" s="2">
        <f t="shared" si="0"/>
        <v>61</v>
      </c>
    </row>
    <row r="64" spans="1:14" ht="15">
      <c r="A64" s="41">
        <v>62</v>
      </c>
      <c r="B64" s="42">
        <v>71</v>
      </c>
      <c r="C64" s="43" t="s">
        <v>112</v>
      </c>
      <c r="D64" s="44" t="s">
        <v>25</v>
      </c>
      <c r="E64" s="45" t="s">
        <v>61</v>
      </c>
      <c r="F64" s="44">
        <v>1970</v>
      </c>
      <c r="G64" s="46">
        <v>0.02594293981383089</v>
      </c>
      <c r="H64" s="47">
        <v>12.848710891108192</v>
      </c>
      <c r="I64" s="48">
        <v>0.0032428674767288612</v>
      </c>
      <c r="J64" s="49" t="s">
        <v>197</v>
      </c>
      <c r="K64" s="44">
        <v>29</v>
      </c>
      <c r="L64" s="33"/>
      <c r="M64" s="20">
        <f>IF(B64="","",COUNTIF($D$3:D64,D64)-IF(D64="M",COUNTIF($Q$3:Q64,"M"))-IF(D64="F",COUNTIF($Q$3:Q64,"F")))</f>
        <v>56</v>
      </c>
      <c r="N64" s="2">
        <f t="shared" si="0"/>
        <v>62</v>
      </c>
    </row>
    <row r="65" spans="1:14" ht="15">
      <c r="A65" s="37">
        <v>63</v>
      </c>
      <c r="B65" s="24">
        <v>196</v>
      </c>
      <c r="C65" s="25" t="s">
        <v>113</v>
      </c>
      <c r="D65" s="26" t="s">
        <v>25</v>
      </c>
      <c r="E65" s="27" t="s">
        <v>114</v>
      </c>
      <c r="F65" s="26">
        <v>1974</v>
      </c>
      <c r="G65" s="38">
        <v>0.025989236106397584</v>
      </c>
      <c r="H65" s="39">
        <v>12.825822658607464</v>
      </c>
      <c r="I65" s="34">
        <v>0.003248654513299698</v>
      </c>
      <c r="J65" s="28" t="s">
        <v>197</v>
      </c>
      <c r="K65" s="26">
        <v>30</v>
      </c>
      <c r="L65" s="33"/>
      <c r="M65" s="20">
        <f>IF(B65="","",COUNTIF($D$3:D65,D65)-IF(D65="M",COUNTIF($Q$3:Q65,"M"))-IF(D65="F",COUNTIF($Q$3:Q65,"F")))</f>
        <v>57</v>
      </c>
      <c r="N65" s="2">
        <f t="shared" si="0"/>
        <v>63</v>
      </c>
    </row>
    <row r="66" spans="1:14" ht="15">
      <c r="A66" s="37">
        <v>64</v>
      </c>
      <c r="B66" s="24">
        <v>58</v>
      </c>
      <c r="C66" s="25" t="s">
        <v>115</v>
      </c>
      <c r="D66" s="26" t="s">
        <v>67</v>
      </c>
      <c r="E66" s="27" t="s">
        <v>65</v>
      </c>
      <c r="F66" s="26">
        <v>1977</v>
      </c>
      <c r="G66" s="38">
        <v>0.02604710648301989</v>
      </c>
      <c r="H66" s="39">
        <v>12.797326779872206</v>
      </c>
      <c r="I66" s="34">
        <v>0.003255888310377486</v>
      </c>
      <c r="J66" s="28" t="s">
        <v>205</v>
      </c>
      <c r="K66" s="26">
        <v>1</v>
      </c>
      <c r="L66" s="33"/>
      <c r="M66" s="20">
        <f>IF(B66="","",COUNTIF($D$3:D66,D66)-IF(D66="M",COUNTIF($Q$3:Q66,"M"))-IF(D66="F",COUNTIF($Q$3:Q66,"F")))</f>
        <v>7</v>
      </c>
      <c r="N66" s="2">
        <f t="shared" si="0"/>
        <v>64</v>
      </c>
    </row>
    <row r="67" spans="1:14" ht="15">
      <c r="A67" s="37">
        <v>65</v>
      </c>
      <c r="B67" s="24">
        <v>24</v>
      </c>
      <c r="C67" s="25" t="s">
        <v>116</v>
      </c>
      <c r="D67" s="26" t="s">
        <v>25</v>
      </c>
      <c r="E67" s="27" t="s">
        <v>117</v>
      </c>
      <c r="F67" s="26">
        <v>1984</v>
      </c>
      <c r="G67" s="38">
        <v>0.026058680552523583</v>
      </c>
      <c r="H67" s="39">
        <v>12.791642794863323</v>
      </c>
      <c r="I67" s="34">
        <v>0.003257335069065448</v>
      </c>
      <c r="J67" s="28" t="s">
        <v>199</v>
      </c>
      <c r="K67" s="26">
        <v>12</v>
      </c>
      <c r="L67" s="33"/>
      <c r="M67" s="20">
        <f>IF(B67="","",COUNTIF($D$3:D67,D67)-IF(D67="M",COUNTIF($Q$3:Q67,"M"))-IF(D67="F",COUNTIF($Q$3:Q67,"F")))</f>
        <v>58</v>
      </c>
      <c r="N67" s="2">
        <f t="shared" si="0"/>
        <v>65</v>
      </c>
    </row>
    <row r="68" spans="1:14" ht="15">
      <c r="A68" s="41">
        <v>66</v>
      </c>
      <c r="B68" s="42">
        <v>65</v>
      </c>
      <c r="C68" s="43" t="s">
        <v>118</v>
      </c>
      <c r="D68" s="44" t="s">
        <v>25</v>
      </c>
      <c r="E68" s="45" t="s">
        <v>61</v>
      </c>
      <c r="F68" s="44">
        <v>1971</v>
      </c>
      <c r="G68" s="46">
        <v>0.026104976852366235</v>
      </c>
      <c r="H68" s="47">
        <v>12.76895724590995</v>
      </c>
      <c r="I68" s="48">
        <v>0.0032631221065457794</v>
      </c>
      <c r="J68" s="49" t="s">
        <v>197</v>
      </c>
      <c r="K68" s="44">
        <v>31</v>
      </c>
      <c r="L68" s="33"/>
      <c r="M68" s="20">
        <f>IF(B68="","",COUNTIF($D$3:D68,D68)-IF(D68="M",COUNTIF($Q$3:Q68,"M"))-IF(D68="F",COUNTIF($Q$3:Q68,"F")))</f>
        <v>59</v>
      </c>
      <c r="N68" s="2">
        <f aca="true" t="shared" si="1" ref="N68:N131">A68</f>
        <v>66</v>
      </c>
    </row>
    <row r="69" spans="1:14" ht="15">
      <c r="A69" s="37">
        <v>67</v>
      </c>
      <c r="B69" s="24">
        <v>183</v>
      </c>
      <c r="C69" s="25" t="s">
        <v>119</v>
      </c>
      <c r="D69" s="26" t="s">
        <v>25</v>
      </c>
      <c r="E69" s="27" t="s">
        <v>51</v>
      </c>
      <c r="F69" s="26">
        <v>1961</v>
      </c>
      <c r="G69" s="38">
        <v>0.026174421298492234</v>
      </c>
      <c r="H69" s="39">
        <v>12.735079394192178</v>
      </c>
      <c r="I69" s="34">
        <v>0.0032718026623115293</v>
      </c>
      <c r="J69" s="28" t="s">
        <v>200</v>
      </c>
      <c r="K69" s="26">
        <v>9</v>
      </c>
      <c r="L69" s="33"/>
      <c r="M69" s="20">
        <f>IF(B69="","",COUNTIF($D$3:D69,D69)-IF(D69="M",COUNTIF($Q$3:Q69,"M"))-IF(D69="F",COUNTIF($Q$3:Q69,"F")))</f>
        <v>60</v>
      </c>
      <c r="N69" s="2">
        <f t="shared" si="1"/>
        <v>67</v>
      </c>
    </row>
    <row r="70" spans="1:14" ht="15">
      <c r="A70" s="37">
        <v>68</v>
      </c>
      <c r="B70" s="24">
        <v>74</v>
      </c>
      <c r="C70" s="25" t="s">
        <v>120</v>
      </c>
      <c r="D70" s="26" t="s">
        <v>25</v>
      </c>
      <c r="E70" s="27" t="s">
        <v>59</v>
      </c>
      <c r="F70" s="26">
        <v>1972</v>
      </c>
      <c r="G70" s="38">
        <v>0.026336458329751622</v>
      </c>
      <c r="H70" s="39">
        <v>12.656725864949548</v>
      </c>
      <c r="I70" s="34">
        <v>0.0032920572912189527</v>
      </c>
      <c r="J70" s="28" t="s">
        <v>197</v>
      </c>
      <c r="K70" s="26">
        <v>32</v>
      </c>
      <c r="L70" s="33"/>
      <c r="M70" s="20">
        <f>IF(B70="","",COUNTIF($D$3:D70,D70)-IF(D70="M",COUNTIF($Q$3:Q70,"M"))-IF(D70="F",COUNTIF($Q$3:Q70,"F")))</f>
        <v>61</v>
      </c>
      <c r="N70" s="2">
        <f t="shared" si="1"/>
        <v>68</v>
      </c>
    </row>
    <row r="71" spans="1:14" ht="15">
      <c r="A71" s="37">
        <v>69</v>
      </c>
      <c r="B71" s="24">
        <v>193</v>
      </c>
      <c r="C71" s="25" t="s">
        <v>121</v>
      </c>
      <c r="D71" s="26" t="s">
        <v>67</v>
      </c>
      <c r="E71" s="27" t="s">
        <v>103</v>
      </c>
      <c r="F71" s="26">
        <v>1987</v>
      </c>
      <c r="G71" s="38">
        <v>0.026429050922160968</v>
      </c>
      <c r="H71" s="39">
        <v>12.612383786124937</v>
      </c>
      <c r="I71" s="34">
        <v>0.003303631365270121</v>
      </c>
      <c r="J71" s="28" t="s">
        <v>206</v>
      </c>
      <c r="K71" s="26">
        <v>1</v>
      </c>
      <c r="L71" s="33"/>
      <c r="M71" s="20">
        <f>IF(B71="","",COUNTIF($D$3:D71,D71)-IF(D71="M",COUNTIF($Q$3:Q71,"M"))-IF(D71="F",COUNTIF($Q$3:Q71,"F")))</f>
        <v>8</v>
      </c>
      <c r="N71" s="2">
        <f t="shared" si="1"/>
        <v>69</v>
      </c>
    </row>
    <row r="72" spans="1:14" ht="15">
      <c r="A72" s="37">
        <v>70</v>
      </c>
      <c r="B72" s="24">
        <v>63</v>
      </c>
      <c r="C72" s="25" t="s">
        <v>122</v>
      </c>
      <c r="D72" s="26" t="s">
        <v>25</v>
      </c>
      <c r="E72" s="27" t="s">
        <v>65</v>
      </c>
      <c r="F72" s="26">
        <v>1974</v>
      </c>
      <c r="G72" s="38">
        <v>0.02657951388391666</v>
      </c>
      <c r="H72" s="39">
        <v>12.540986821246355</v>
      </c>
      <c r="I72" s="34">
        <v>0.0033224392354895826</v>
      </c>
      <c r="J72" s="28" t="s">
        <v>197</v>
      </c>
      <c r="K72" s="26">
        <v>33</v>
      </c>
      <c r="L72" s="33"/>
      <c r="M72" s="20">
        <f>IF(B72="","",COUNTIF($D$3:D72,D72)-IF(D72="M",COUNTIF($Q$3:Q72,"M"))-IF(D72="F",COUNTIF($Q$3:Q72,"F")))</f>
        <v>62</v>
      </c>
      <c r="N72" s="2">
        <f t="shared" si="1"/>
        <v>70</v>
      </c>
    </row>
    <row r="73" spans="1:14" ht="15">
      <c r="A73" s="37">
        <v>71</v>
      </c>
      <c r="B73" s="24">
        <v>96</v>
      </c>
      <c r="C73" s="25" t="s">
        <v>123</v>
      </c>
      <c r="D73" s="26" t="s">
        <v>25</v>
      </c>
      <c r="E73" s="27" t="s">
        <v>103</v>
      </c>
      <c r="F73" s="26">
        <v>1975</v>
      </c>
      <c r="G73" s="38">
        <v>0.026591087960696314</v>
      </c>
      <c r="H73" s="39">
        <v>12.535528212535937</v>
      </c>
      <c r="I73" s="34">
        <v>0.003323885995087039</v>
      </c>
      <c r="J73" s="28" t="s">
        <v>197</v>
      </c>
      <c r="K73" s="26">
        <v>34</v>
      </c>
      <c r="L73" s="33"/>
      <c r="M73" s="20">
        <f>IF(B73="","",COUNTIF($D$3:D73,D73)-IF(D73="M",COUNTIF($Q$3:Q73,"M"))-IF(D73="F",COUNTIF($Q$3:Q73,"F")))</f>
        <v>63</v>
      </c>
      <c r="N73" s="2">
        <f t="shared" si="1"/>
        <v>71</v>
      </c>
    </row>
    <row r="74" spans="1:14" ht="15">
      <c r="A74" s="37">
        <v>72</v>
      </c>
      <c r="B74" s="24">
        <v>163</v>
      </c>
      <c r="C74" s="25" t="s">
        <v>124</v>
      </c>
      <c r="D74" s="26" t="s">
        <v>67</v>
      </c>
      <c r="E74" s="27" t="s">
        <v>39</v>
      </c>
      <c r="F74" s="26">
        <v>1982</v>
      </c>
      <c r="G74" s="38">
        <v>0.02678784722229466</v>
      </c>
      <c r="H74" s="39">
        <v>12.443453576811159</v>
      </c>
      <c r="I74" s="34">
        <v>0.0033484809027868323</v>
      </c>
      <c r="J74" s="28" t="s">
        <v>205</v>
      </c>
      <c r="K74" s="26">
        <v>2</v>
      </c>
      <c r="L74" s="33"/>
      <c r="M74" s="20">
        <f>IF(B74="","",COUNTIF($D$3:D74,D74)-IF(D74="M",COUNTIF($Q$3:Q74,"M"))-IF(D74="F",COUNTIF($Q$3:Q74,"F")))</f>
        <v>9</v>
      </c>
      <c r="N74" s="2">
        <f t="shared" si="1"/>
        <v>72</v>
      </c>
    </row>
    <row r="75" spans="1:14" ht="15">
      <c r="A75" s="37">
        <v>73</v>
      </c>
      <c r="B75" s="24">
        <v>181</v>
      </c>
      <c r="C75" s="25" t="s">
        <v>125</v>
      </c>
      <c r="D75" s="26" t="s">
        <v>25</v>
      </c>
      <c r="E75" s="27" t="s">
        <v>126</v>
      </c>
      <c r="F75" s="26">
        <v>1978</v>
      </c>
      <c r="G75" s="38">
        <v>0.026810995368578006</v>
      </c>
      <c r="H75" s="39">
        <v>12.432710115790549</v>
      </c>
      <c r="I75" s="34">
        <v>0.0033513744210722507</v>
      </c>
      <c r="J75" s="28" t="s">
        <v>199</v>
      </c>
      <c r="K75" s="26">
        <v>13</v>
      </c>
      <c r="L75" s="33"/>
      <c r="M75" s="20">
        <f>IF(B75="","",COUNTIF($D$3:D75,D75)-IF(D75="M",COUNTIF($Q$3:Q75,"M"))-IF(D75="F",COUNTIF($Q$3:Q75,"F")))</f>
        <v>64</v>
      </c>
      <c r="N75" s="2">
        <f t="shared" si="1"/>
        <v>73</v>
      </c>
    </row>
    <row r="76" spans="1:14" ht="15">
      <c r="A76" s="37">
        <v>74</v>
      </c>
      <c r="B76" s="24">
        <v>12</v>
      </c>
      <c r="C76" s="25" t="s">
        <v>127</v>
      </c>
      <c r="D76" s="26" t="s">
        <v>25</v>
      </c>
      <c r="E76" s="27" t="s">
        <v>44</v>
      </c>
      <c r="F76" s="26">
        <v>1977</v>
      </c>
      <c r="G76" s="38">
        <v>0.026903587960987352</v>
      </c>
      <c r="H76" s="39">
        <v>12.38992114422422</v>
      </c>
      <c r="I76" s="34">
        <v>0.003362948495123419</v>
      </c>
      <c r="J76" s="28" t="s">
        <v>199</v>
      </c>
      <c r="K76" s="26">
        <v>14</v>
      </c>
      <c r="L76" s="33"/>
      <c r="M76" s="20">
        <f>IF(B76="","",COUNTIF($D$3:D76,D76)-IF(D76="M",COUNTIF($Q$3:Q76,"M"))-IF(D76="F",COUNTIF($Q$3:Q76,"F")))</f>
        <v>65</v>
      </c>
      <c r="N76" s="2">
        <f t="shared" si="1"/>
        <v>74</v>
      </c>
    </row>
    <row r="77" spans="1:14" ht="15">
      <c r="A77" s="41">
        <v>75</v>
      </c>
      <c r="B77" s="42">
        <v>64</v>
      </c>
      <c r="C77" s="43" t="s">
        <v>128</v>
      </c>
      <c r="D77" s="44" t="s">
        <v>25</v>
      </c>
      <c r="E77" s="45" t="s">
        <v>61</v>
      </c>
      <c r="F77" s="44">
        <v>1964</v>
      </c>
      <c r="G77" s="46">
        <v>0.027412847222876735</v>
      </c>
      <c r="H77" s="47">
        <v>12.15974869823657</v>
      </c>
      <c r="I77" s="48">
        <v>0.003426605902859592</v>
      </c>
      <c r="J77" s="49" t="s">
        <v>200</v>
      </c>
      <c r="K77" s="44">
        <v>10</v>
      </c>
      <c r="L77" s="33"/>
      <c r="M77" s="20">
        <f>IF(B77="","",COUNTIF($D$3:D77,D77)-IF(D77="M",COUNTIF($Q$3:Q77,"M"))-IF(D77="F",COUNTIF($Q$3:Q77,"F")))</f>
        <v>66</v>
      </c>
      <c r="N77" s="2">
        <f t="shared" si="1"/>
        <v>75</v>
      </c>
    </row>
    <row r="78" spans="1:14" ht="15">
      <c r="A78" s="37">
        <v>76</v>
      </c>
      <c r="B78" s="24">
        <v>194</v>
      </c>
      <c r="C78" s="25" t="s">
        <v>129</v>
      </c>
      <c r="D78" s="26" t="s">
        <v>25</v>
      </c>
      <c r="E78" s="27" t="s">
        <v>130</v>
      </c>
      <c r="F78" s="26">
        <v>1968</v>
      </c>
      <c r="G78" s="38">
        <v>0.027435995369160082</v>
      </c>
      <c r="H78" s="39">
        <v>12.149489342312057</v>
      </c>
      <c r="I78" s="34">
        <v>0.0034294994211450103</v>
      </c>
      <c r="J78" s="28" t="s">
        <v>197</v>
      </c>
      <c r="K78" s="26">
        <v>35</v>
      </c>
      <c r="L78" s="33"/>
      <c r="M78" s="20">
        <f>IF(B78="","",COUNTIF($D$3:D78,D78)-IF(D78="M",COUNTIF($Q$3:Q78,"M"))-IF(D78="F",COUNTIF($Q$3:Q78,"F")))</f>
        <v>67</v>
      </c>
      <c r="N78" s="2">
        <f t="shared" si="1"/>
        <v>76</v>
      </c>
    </row>
    <row r="79" spans="1:14" ht="15">
      <c r="A79" s="37">
        <v>77</v>
      </c>
      <c r="B79" s="24">
        <v>4</v>
      </c>
      <c r="C79" s="25" t="s">
        <v>131</v>
      </c>
      <c r="D79" s="26" t="s">
        <v>67</v>
      </c>
      <c r="E79" s="27" t="s">
        <v>44</v>
      </c>
      <c r="F79" s="26">
        <v>1959</v>
      </c>
      <c r="G79" s="38">
        <v>0.02750543981528608</v>
      </c>
      <c r="H79" s="39">
        <v>12.118814880687134</v>
      </c>
      <c r="I79" s="34">
        <v>0.00343817997691076</v>
      </c>
      <c r="J79" s="28" t="s">
        <v>203</v>
      </c>
      <c r="K79" s="26">
        <v>2</v>
      </c>
      <c r="L79" s="33"/>
      <c r="M79" s="20">
        <f>IF(B79="","",COUNTIF($D$3:D79,D79)-IF(D79="M",COUNTIF($Q$3:Q79,"M"))-IF(D79="F",COUNTIF($Q$3:Q79,"F")))</f>
        <v>10</v>
      </c>
      <c r="N79" s="2">
        <f t="shared" si="1"/>
        <v>77</v>
      </c>
    </row>
    <row r="80" spans="1:14" ht="15">
      <c r="A80" s="37">
        <v>78</v>
      </c>
      <c r="B80" s="24">
        <v>173</v>
      </c>
      <c r="C80" s="25" t="s">
        <v>132</v>
      </c>
      <c r="D80" s="26" t="s">
        <v>25</v>
      </c>
      <c r="E80" s="27" t="s">
        <v>51</v>
      </c>
      <c r="F80" s="26">
        <v>1970</v>
      </c>
      <c r="G80" s="38">
        <v>0.02754016203834908</v>
      </c>
      <c r="H80" s="39">
        <v>12.103535660726102</v>
      </c>
      <c r="I80" s="34">
        <v>0.003442520254793635</v>
      </c>
      <c r="J80" s="28" t="s">
        <v>197</v>
      </c>
      <c r="K80" s="26">
        <v>36</v>
      </c>
      <c r="L80" s="33"/>
      <c r="M80" s="20">
        <f>IF(B80="","",COUNTIF($D$3:D80,D80)-IF(D80="M",COUNTIF($Q$3:Q80,"M"))-IF(D80="F",COUNTIF($Q$3:Q80,"F")))</f>
        <v>68</v>
      </c>
      <c r="N80" s="2">
        <f t="shared" si="1"/>
        <v>78</v>
      </c>
    </row>
    <row r="81" spans="1:14" ht="15">
      <c r="A81" s="37">
        <v>79</v>
      </c>
      <c r="B81" s="24">
        <v>17</v>
      </c>
      <c r="C81" s="25" t="s">
        <v>133</v>
      </c>
      <c r="D81" s="26" t="s">
        <v>67</v>
      </c>
      <c r="E81" s="27" t="s">
        <v>44</v>
      </c>
      <c r="F81" s="26">
        <v>1973</v>
      </c>
      <c r="G81" s="38">
        <v>0.02767905092332512</v>
      </c>
      <c r="H81" s="39">
        <v>12.042802127020673</v>
      </c>
      <c r="I81" s="34">
        <v>0.00345988136541564</v>
      </c>
      <c r="J81" s="28" t="s">
        <v>204</v>
      </c>
      <c r="K81" s="26">
        <v>3</v>
      </c>
      <c r="L81" s="33"/>
      <c r="M81" s="20">
        <f>IF(B81="","",COUNTIF($D$3:D81,D81)-IF(D81="M",COUNTIF($Q$3:Q81,"M"))-IF(D81="F",COUNTIF($Q$3:Q81,"F")))</f>
        <v>11</v>
      </c>
      <c r="N81" s="2">
        <f t="shared" si="1"/>
        <v>79</v>
      </c>
    </row>
    <row r="82" spans="1:14" ht="15">
      <c r="A82" s="37">
        <v>80</v>
      </c>
      <c r="B82" s="24">
        <v>11</v>
      </c>
      <c r="C82" s="25" t="s">
        <v>134</v>
      </c>
      <c r="D82" s="26" t="s">
        <v>25</v>
      </c>
      <c r="E82" s="27" t="s">
        <v>44</v>
      </c>
      <c r="F82" s="26">
        <v>1973</v>
      </c>
      <c r="G82" s="38">
        <v>0.02771377314638812</v>
      </c>
      <c r="H82" s="39">
        <v>12.027713858110149</v>
      </c>
      <c r="I82" s="34">
        <v>0.003464221643298515</v>
      </c>
      <c r="J82" s="28" t="s">
        <v>197</v>
      </c>
      <c r="K82" s="26">
        <v>37</v>
      </c>
      <c r="L82" s="33"/>
      <c r="M82" s="20">
        <f>IF(B82="","",COUNTIF($D$3:D82,D82)-IF(D82="M",COUNTIF($Q$3:Q82,"M"))-IF(D82="F",COUNTIF($Q$3:Q82,"F")))</f>
        <v>69</v>
      </c>
      <c r="N82" s="2">
        <f t="shared" si="1"/>
        <v>80</v>
      </c>
    </row>
    <row r="83" spans="1:14" ht="15">
      <c r="A83" s="37">
        <v>81</v>
      </c>
      <c r="B83" s="24">
        <v>7</v>
      </c>
      <c r="C83" s="25" t="s">
        <v>135</v>
      </c>
      <c r="D83" s="26" t="s">
        <v>25</v>
      </c>
      <c r="E83" s="27" t="s">
        <v>28</v>
      </c>
      <c r="F83" s="26">
        <v>1975</v>
      </c>
      <c r="G83" s="38">
        <v>0.027771643515734468</v>
      </c>
      <c r="H83" s="39">
        <v>12.002650586540836</v>
      </c>
      <c r="I83" s="34">
        <v>0.0034714554394668085</v>
      </c>
      <c r="J83" s="28" t="s">
        <v>197</v>
      </c>
      <c r="K83" s="26">
        <v>38</v>
      </c>
      <c r="L83" s="33"/>
      <c r="M83" s="20">
        <f>IF(B83="","",COUNTIF($D$3:D83,D83)-IF(D83="M",COUNTIF($Q$3:Q83,"M"))-IF(D83="F",COUNTIF($Q$3:Q83,"F")))</f>
        <v>70</v>
      </c>
      <c r="N83" s="2">
        <f t="shared" si="1"/>
        <v>81</v>
      </c>
    </row>
    <row r="84" spans="1:14" ht="15">
      <c r="A84" s="37">
        <v>82</v>
      </c>
      <c r="B84" s="24">
        <v>185</v>
      </c>
      <c r="C84" s="25" t="s">
        <v>136</v>
      </c>
      <c r="D84" s="26" t="s">
        <v>25</v>
      </c>
      <c r="E84" s="27" t="s">
        <v>39</v>
      </c>
      <c r="F84" s="26">
        <v>1975</v>
      </c>
      <c r="G84" s="38">
        <v>0.02781793981557712</v>
      </c>
      <c r="H84" s="39">
        <v>11.982675048663301</v>
      </c>
      <c r="I84" s="34">
        <v>0.00347724247694714</v>
      </c>
      <c r="J84" s="28" t="s">
        <v>197</v>
      </c>
      <c r="K84" s="26">
        <v>39</v>
      </c>
      <c r="L84" s="33"/>
      <c r="M84" s="20">
        <f>IF(B84="","",COUNTIF($D$3:D84,D84)-IF(D84="M",COUNTIF($Q$3:Q84,"M"))-IF(D84="F",COUNTIF($Q$3:Q84,"F")))</f>
        <v>71</v>
      </c>
      <c r="N84" s="2">
        <f t="shared" si="1"/>
        <v>82</v>
      </c>
    </row>
    <row r="85" spans="1:14" ht="15">
      <c r="A85" s="37">
        <v>83</v>
      </c>
      <c r="B85" s="24">
        <v>146</v>
      </c>
      <c r="C85" s="25" t="s">
        <v>137</v>
      </c>
      <c r="D85" s="26" t="s">
        <v>67</v>
      </c>
      <c r="E85" s="27" t="s">
        <v>42</v>
      </c>
      <c r="F85" s="26">
        <v>1972</v>
      </c>
      <c r="G85" s="38">
        <v>0.02785266203864012</v>
      </c>
      <c r="H85" s="39">
        <v>11.967736975047432</v>
      </c>
      <c r="I85" s="34">
        <v>0.003481582754830015</v>
      </c>
      <c r="J85" s="28" t="s">
        <v>204</v>
      </c>
      <c r="K85" s="26">
        <v>4</v>
      </c>
      <c r="L85" s="33"/>
      <c r="M85" s="20">
        <f>IF(B85="","",COUNTIF($D$3:D85,D85)-IF(D85="M",COUNTIF($Q$3:Q85,"M"))-IF(D85="F",COUNTIF($Q$3:Q85,"F")))</f>
        <v>12</v>
      </c>
      <c r="N85" s="2">
        <f t="shared" si="1"/>
        <v>83</v>
      </c>
    </row>
    <row r="86" spans="1:14" ht="15">
      <c r="A86" s="37">
        <v>84</v>
      </c>
      <c r="B86" s="24">
        <v>82</v>
      </c>
      <c r="C86" s="25" t="s">
        <v>138</v>
      </c>
      <c r="D86" s="26" t="s">
        <v>25</v>
      </c>
      <c r="E86" s="27" t="s">
        <v>74</v>
      </c>
      <c r="F86" s="26">
        <v>1967</v>
      </c>
      <c r="G86" s="38">
        <v>0.027864236108143814</v>
      </c>
      <c r="H86" s="39">
        <v>11.962765892437682</v>
      </c>
      <c r="I86" s="34">
        <v>0.0034830295135179767</v>
      </c>
      <c r="J86" s="28" t="s">
        <v>197</v>
      </c>
      <c r="K86" s="26">
        <v>40</v>
      </c>
      <c r="L86" s="33"/>
      <c r="M86" s="20">
        <f>IF(B86="","",COUNTIF($D$3:D86,D86)-IF(D86="M",COUNTIF($Q$3:Q86,"M"))-IF(D86="F",COUNTIF($Q$3:Q86,"F")))</f>
        <v>72</v>
      </c>
      <c r="N86" s="2">
        <f t="shared" si="1"/>
        <v>84</v>
      </c>
    </row>
    <row r="87" spans="1:14" ht="15">
      <c r="A87" s="37">
        <v>85</v>
      </c>
      <c r="B87" s="24">
        <v>105</v>
      </c>
      <c r="C87" s="25" t="s">
        <v>139</v>
      </c>
      <c r="D87" s="26" t="s">
        <v>25</v>
      </c>
      <c r="E87" s="27" t="s">
        <v>101</v>
      </c>
      <c r="F87" s="26">
        <v>1963</v>
      </c>
      <c r="G87" s="38">
        <v>0.02795682870055316</v>
      </c>
      <c r="H87" s="39">
        <v>11.923145393337762</v>
      </c>
      <c r="I87" s="34">
        <v>0.003494603587569145</v>
      </c>
      <c r="J87" s="28" t="s">
        <v>200</v>
      </c>
      <c r="K87" s="26">
        <v>11</v>
      </c>
      <c r="L87" s="33"/>
      <c r="M87" s="20">
        <f>IF(B87="","",COUNTIF($D$3:D87,D87)-IF(D87="M",COUNTIF($Q$3:Q87,"M"))-IF(D87="F",COUNTIF($Q$3:Q87,"F")))</f>
        <v>73</v>
      </c>
      <c r="N87" s="2">
        <f t="shared" si="1"/>
        <v>85</v>
      </c>
    </row>
    <row r="88" spans="1:14" ht="15">
      <c r="A88" s="37">
        <v>86</v>
      </c>
      <c r="B88" s="24">
        <v>103</v>
      </c>
      <c r="C88" s="25" t="s">
        <v>140</v>
      </c>
      <c r="D88" s="26" t="s">
        <v>25</v>
      </c>
      <c r="E88" s="27" t="s">
        <v>101</v>
      </c>
      <c r="F88" s="26">
        <v>1959</v>
      </c>
      <c r="G88" s="38">
        <v>0.027979976846836507</v>
      </c>
      <c r="H88" s="39">
        <v>11.913281242440375</v>
      </c>
      <c r="I88" s="34">
        <v>0.0034974971058545634</v>
      </c>
      <c r="J88" s="28" t="s">
        <v>200</v>
      </c>
      <c r="K88" s="26">
        <v>12</v>
      </c>
      <c r="L88" s="33"/>
      <c r="M88" s="20">
        <f>IF(B88="","",COUNTIF($D$3:D88,D88)-IF(D88="M",COUNTIF($Q$3:Q88,"M"))-IF(D88="F",COUNTIF($Q$3:Q88,"F")))</f>
        <v>74</v>
      </c>
      <c r="N88" s="2">
        <f t="shared" si="1"/>
        <v>86</v>
      </c>
    </row>
    <row r="89" spans="1:14" ht="15">
      <c r="A89" s="37">
        <v>87</v>
      </c>
      <c r="B89" s="24">
        <v>80</v>
      </c>
      <c r="C89" s="25" t="s">
        <v>141</v>
      </c>
      <c r="D89" s="26" t="s">
        <v>25</v>
      </c>
      <c r="E89" s="27" t="s">
        <v>59</v>
      </c>
      <c r="F89" s="26">
        <v>1947</v>
      </c>
      <c r="G89" s="38">
        <v>0.02799155092361616</v>
      </c>
      <c r="H89" s="39">
        <v>11.908355283454613</v>
      </c>
      <c r="I89" s="34">
        <v>0.00349894386545202</v>
      </c>
      <c r="J89" s="28" t="s">
        <v>202</v>
      </c>
      <c r="K89" s="26">
        <v>3</v>
      </c>
      <c r="L89" s="33"/>
      <c r="M89" s="20">
        <f>IF(B89="","",COUNTIF($D$3:D89,D89)-IF(D89="M",COUNTIF($Q$3:Q89,"M"))-IF(D89="F",COUNTIF($Q$3:Q89,"F")))</f>
        <v>75</v>
      </c>
      <c r="N89" s="2">
        <f t="shared" si="1"/>
        <v>87</v>
      </c>
    </row>
    <row r="90" spans="1:14" ht="15">
      <c r="A90" s="37">
        <v>88</v>
      </c>
      <c r="B90" s="24">
        <v>166</v>
      </c>
      <c r="C90" s="25" t="s">
        <v>142</v>
      </c>
      <c r="D90" s="26" t="s">
        <v>25</v>
      </c>
      <c r="E90" s="27" t="s">
        <v>130</v>
      </c>
      <c r="F90" s="26">
        <v>1967</v>
      </c>
      <c r="G90" s="38">
        <v>0.02802627314667916</v>
      </c>
      <c r="H90" s="39">
        <v>11.893601821005234</v>
      </c>
      <c r="I90" s="34">
        <v>0.003503284143334895</v>
      </c>
      <c r="J90" s="28" t="s">
        <v>197</v>
      </c>
      <c r="K90" s="26">
        <v>41</v>
      </c>
      <c r="L90" s="33"/>
      <c r="M90" s="20">
        <f>IF(B90="","",COUNTIF($D$3:D90,D90)-IF(D90="M",COUNTIF($Q$3:Q90,"M"))-IF(D90="F",COUNTIF($Q$3:Q90,"F")))</f>
        <v>76</v>
      </c>
      <c r="N90" s="2">
        <f t="shared" si="1"/>
        <v>88</v>
      </c>
    </row>
    <row r="91" spans="1:14" ht="15">
      <c r="A91" s="37">
        <v>89</v>
      </c>
      <c r="B91" s="24">
        <v>186</v>
      </c>
      <c r="C91" s="25" t="s">
        <v>143</v>
      </c>
      <c r="D91" s="26" t="s">
        <v>67</v>
      </c>
      <c r="E91" s="27" t="s">
        <v>49</v>
      </c>
      <c r="F91" s="26">
        <v>1987</v>
      </c>
      <c r="G91" s="38">
        <v>0.028049421292962506</v>
      </c>
      <c r="H91" s="39">
        <v>11.883786472876908</v>
      </c>
      <c r="I91" s="34">
        <v>0.0035061776616203133</v>
      </c>
      <c r="J91" s="28" t="s">
        <v>206</v>
      </c>
      <c r="K91" s="26">
        <v>2</v>
      </c>
      <c r="L91" s="33"/>
      <c r="M91" s="20">
        <f>IF(B91="","",COUNTIF($D$3:D91,D91)-IF(D91="M",COUNTIF($Q$3:Q91,"M"))-IF(D91="F",COUNTIF($Q$3:Q91,"F")))</f>
        <v>13</v>
      </c>
      <c r="N91" s="2">
        <f t="shared" si="1"/>
        <v>89</v>
      </c>
    </row>
    <row r="92" spans="1:14" ht="15">
      <c r="A92" s="37">
        <v>90</v>
      </c>
      <c r="B92" s="24">
        <v>93</v>
      </c>
      <c r="C92" s="25" t="s">
        <v>144</v>
      </c>
      <c r="D92" s="26" t="s">
        <v>25</v>
      </c>
      <c r="E92" s="27" t="s">
        <v>145</v>
      </c>
      <c r="F92" s="26">
        <v>1973</v>
      </c>
      <c r="G92" s="38">
        <v>0.02809571759280516</v>
      </c>
      <c r="H92" s="39">
        <v>11.864204294916973</v>
      </c>
      <c r="I92" s="34">
        <v>0.003511964699100645</v>
      </c>
      <c r="J92" s="28" t="s">
        <v>197</v>
      </c>
      <c r="K92" s="26">
        <v>42</v>
      </c>
      <c r="L92" s="33"/>
      <c r="M92" s="20">
        <f>IF(B92="","",COUNTIF($D$3:D92,D92)-IF(D92="M",COUNTIF($Q$3:Q92,"M"))-IF(D92="F",COUNTIF($Q$3:Q92,"F")))</f>
        <v>77</v>
      </c>
      <c r="N92" s="2">
        <f t="shared" si="1"/>
        <v>90</v>
      </c>
    </row>
    <row r="93" spans="1:14" ht="15">
      <c r="A93" s="41">
        <v>91</v>
      </c>
      <c r="B93" s="42">
        <v>70</v>
      </c>
      <c r="C93" s="43" t="s">
        <v>146</v>
      </c>
      <c r="D93" s="44" t="s">
        <v>25</v>
      </c>
      <c r="E93" s="45" t="s">
        <v>61</v>
      </c>
      <c r="F93" s="44">
        <v>1955</v>
      </c>
      <c r="G93" s="46">
        <v>0.028188310185214505</v>
      </c>
      <c r="H93" s="47">
        <v>11.825232911910247</v>
      </c>
      <c r="I93" s="48">
        <v>0.003523538773151813</v>
      </c>
      <c r="J93" s="49" t="s">
        <v>202</v>
      </c>
      <c r="K93" s="44">
        <v>4</v>
      </c>
      <c r="L93" s="33"/>
      <c r="M93" s="20">
        <f>IF(B93="","",COUNTIF($D$3:D93,D93)-IF(D93="M",COUNTIF($Q$3:Q93,"M"))-IF(D93="F",COUNTIF($Q$3:Q93,"F")))</f>
        <v>78</v>
      </c>
      <c r="N93" s="2">
        <f t="shared" si="1"/>
        <v>91</v>
      </c>
    </row>
    <row r="94" spans="1:14" ht="15">
      <c r="A94" s="37">
        <v>92</v>
      </c>
      <c r="B94" s="24">
        <v>179</v>
      </c>
      <c r="C94" s="25" t="s">
        <v>147</v>
      </c>
      <c r="D94" s="26" t="s">
        <v>67</v>
      </c>
      <c r="E94" s="27" t="s">
        <v>39</v>
      </c>
      <c r="F94" s="26">
        <v>1965</v>
      </c>
      <c r="G94" s="38">
        <v>0.028257754631340504</v>
      </c>
      <c r="H94" s="39">
        <v>11.796171977643098</v>
      </c>
      <c r="I94" s="34">
        <v>0.003532219328917563</v>
      </c>
      <c r="J94" s="28" t="s">
        <v>203</v>
      </c>
      <c r="K94" s="26">
        <v>3</v>
      </c>
      <c r="L94" s="33"/>
      <c r="M94" s="20">
        <f>IF(B94="","",COUNTIF($D$3:D94,D94)-IF(D94="M",COUNTIF($Q$3:Q94,"M"))-IF(D94="F",COUNTIF($Q$3:Q94,"F")))</f>
        <v>14</v>
      </c>
      <c r="N94" s="2">
        <f t="shared" si="1"/>
        <v>92</v>
      </c>
    </row>
    <row r="95" spans="1:14" ht="15">
      <c r="A95" s="37">
        <v>93</v>
      </c>
      <c r="B95" s="24">
        <v>78</v>
      </c>
      <c r="C95" s="25" t="s">
        <v>148</v>
      </c>
      <c r="D95" s="26" t="s">
        <v>25</v>
      </c>
      <c r="E95" s="27" t="s">
        <v>59</v>
      </c>
      <c r="F95" s="26">
        <v>1946</v>
      </c>
      <c r="G95" s="38">
        <v>0.028373495370033197</v>
      </c>
      <c r="H95" s="39">
        <v>11.7480532090306</v>
      </c>
      <c r="I95" s="34">
        <v>0.0035466869212541496</v>
      </c>
      <c r="J95" s="28" t="s">
        <v>207</v>
      </c>
      <c r="K95" s="26">
        <v>1</v>
      </c>
      <c r="L95" s="33"/>
      <c r="M95" s="20">
        <f>IF(B95="","",COUNTIF($D$3:D95,D95)-IF(D95="M",COUNTIF($Q$3:Q95,"M"))-IF(D95="F",COUNTIF($Q$3:Q95,"F")))</f>
        <v>79</v>
      </c>
      <c r="N95" s="2">
        <f t="shared" si="1"/>
        <v>93</v>
      </c>
    </row>
    <row r="96" spans="1:14" ht="15">
      <c r="A96" s="37">
        <v>94</v>
      </c>
      <c r="B96" s="24">
        <v>153</v>
      </c>
      <c r="C96" s="25" t="s">
        <v>149</v>
      </c>
      <c r="D96" s="26" t="s">
        <v>25</v>
      </c>
      <c r="E96" s="27" t="s">
        <v>42</v>
      </c>
      <c r="F96" s="26">
        <v>1979</v>
      </c>
      <c r="G96" s="38">
        <v>0.028581828701135237</v>
      </c>
      <c r="H96" s="39">
        <v>11.662421492299186</v>
      </c>
      <c r="I96" s="34">
        <v>0.0035727285876419046</v>
      </c>
      <c r="J96" s="28" t="s">
        <v>199</v>
      </c>
      <c r="K96" s="26">
        <v>15</v>
      </c>
      <c r="L96" s="33"/>
      <c r="M96" s="20">
        <f>IF(B96="","",COUNTIF($D$3:D96,D96)-IF(D96="M",COUNTIF($Q$3:Q96,"M"))-IF(D96="F",COUNTIF($Q$3:Q96,"F")))</f>
        <v>80</v>
      </c>
      <c r="N96" s="2">
        <f t="shared" si="1"/>
        <v>94</v>
      </c>
    </row>
    <row r="97" spans="1:14" ht="15">
      <c r="A97" s="37">
        <v>95</v>
      </c>
      <c r="B97" s="24">
        <v>176</v>
      </c>
      <c r="C97" s="25" t="s">
        <v>150</v>
      </c>
      <c r="D97" s="26" t="s">
        <v>25</v>
      </c>
      <c r="E97" s="27" t="s">
        <v>51</v>
      </c>
      <c r="F97" s="26">
        <v>1966</v>
      </c>
      <c r="G97" s="38">
        <v>0.028871180555142928</v>
      </c>
      <c r="H97" s="39">
        <v>11.545538731839473</v>
      </c>
      <c r="I97" s="34">
        <v>0.003608897569392866</v>
      </c>
      <c r="J97" s="28" t="s">
        <v>200</v>
      </c>
      <c r="K97" s="26">
        <v>13</v>
      </c>
      <c r="L97" s="33"/>
      <c r="M97" s="20">
        <f>IF(B97="","",COUNTIF($D$3:D97,D97)-IF(D97="M",COUNTIF($Q$3:Q97,"M"))-IF(D97="F",COUNTIF($Q$3:Q97,"F")))</f>
        <v>81</v>
      </c>
      <c r="N97" s="2">
        <f t="shared" si="1"/>
        <v>95</v>
      </c>
    </row>
    <row r="98" spans="1:14" ht="15">
      <c r="A98" s="37">
        <v>96</v>
      </c>
      <c r="B98" s="24">
        <v>85</v>
      </c>
      <c r="C98" s="25" t="s">
        <v>151</v>
      </c>
      <c r="D98" s="26" t="s">
        <v>25</v>
      </c>
      <c r="E98" s="27" t="s">
        <v>57</v>
      </c>
      <c r="F98" s="26">
        <v>1962</v>
      </c>
      <c r="G98" s="38">
        <v>0.028952199070772622</v>
      </c>
      <c r="H98" s="39">
        <v>11.513230221943138</v>
      </c>
      <c r="I98" s="34">
        <v>0.0036190248838465777</v>
      </c>
      <c r="J98" s="28" t="s">
        <v>200</v>
      </c>
      <c r="K98" s="26">
        <v>14</v>
      </c>
      <c r="L98" s="33"/>
      <c r="M98" s="20">
        <f>IF(B98="","",COUNTIF($D$3:D98,D98)-IF(D98="M",COUNTIF($Q$3:Q98,"M"))-IF(D98="F",COUNTIF($Q$3:Q98,"F")))</f>
        <v>82</v>
      </c>
      <c r="N98" s="2">
        <f t="shared" si="1"/>
        <v>96</v>
      </c>
    </row>
    <row r="99" spans="1:14" ht="15">
      <c r="A99" s="37">
        <v>97</v>
      </c>
      <c r="B99" s="24">
        <v>174</v>
      </c>
      <c r="C99" s="25" t="s">
        <v>152</v>
      </c>
      <c r="D99" s="26" t="s">
        <v>25</v>
      </c>
      <c r="E99" s="27" t="s">
        <v>49</v>
      </c>
      <c r="F99" s="26">
        <v>1963</v>
      </c>
      <c r="G99" s="38">
        <v>0.02919525462493766</v>
      </c>
      <c r="H99" s="39">
        <v>11.417380585152031</v>
      </c>
      <c r="I99" s="34">
        <v>0.0036494068281172076</v>
      </c>
      <c r="J99" s="28" t="s">
        <v>200</v>
      </c>
      <c r="K99" s="26">
        <v>15</v>
      </c>
      <c r="L99" s="33"/>
      <c r="M99" s="20">
        <f>IF(B99="","",COUNTIF($D$3:D99,D99)-IF(D99="M",COUNTIF($Q$3:Q99,"M"))-IF(D99="F",COUNTIF($Q$3:Q99,"F")))</f>
        <v>83</v>
      </c>
      <c r="N99" s="2">
        <f t="shared" si="1"/>
        <v>97</v>
      </c>
    </row>
    <row r="100" spans="1:14" ht="15">
      <c r="A100" s="37">
        <v>98</v>
      </c>
      <c r="B100" s="24">
        <v>184</v>
      </c>
      <c r="C100" s="25" t="s">
        <v>153</v>
      </c>
      <c r="D100" s="26" t="s">
        <v>25</v>
      </c>
      <c r="E100" s="27" t="s">
        <v>51</v>
      </c>
      <c r="F100" s="26">
        <v>1986</v>
      </c>
      <c r="G100" s="38">
        <v>0.02922997684800066</v>
      </c>
      <c r="H100" s="39">
        <v>11.403817904704683</v>
      </c>
      <c r="I100" s="34">
        <v>0.0036537471060000826</v>
      </c>
      <c r="J100" s="28" t="s">
        <v>199</v>
      </c>
      <c r="K100" s="26">
        <v>16</v>
      </c>
      <c r="L100" s="33"/>
      <c r="M100" s="20">
        <f>IF(B100="","",COUNTIF($D$3:D100,D100)-IF(D100="M",COUNTIF($Q$3:Q100,"M"))-IF(D100="F",COUNTIF($Q$3:Q100,"F")))</f>
        <v>84</v>
      </c>
      <c r="N100" s="2">
        <f t="shared" si="1"/>
        <v>98</v>
      </c>
    </row>
    <row r="101" spans="1:14" ht="15">
      <c r="A101" s="37">
        <v>99</v>
      </c>
      <c r="B101" s="24">
        <v>91</v>
      </c>
      <c r="C101" s="25" t="s">
        <v>154</v>
      </c>
      <c r="D101" s="26" t="s">
        <v>67</v>
      </c>
      <c r="E101" s="27" t="s">
        <v>35</v>
      </c>
      <c r="F101" s="26">
        <v>1960</v>
      </c>
      <c r="G101" s="38">
        <v>0.029253125001559965</v>
      </c>
      <c r="H101" s="39">
        <v>11.39479400288201</v>
      </c>
      <c r="I101" s="34">
        <v>0.0036566406251949957</v>
      </c>
      <c r="J101" s="28" t="s">
        <v>203</v>
      </c>
      <c r="K101" s="26">
        <v>4</v>
      </c>
      <c r="L101" s="33"/>
      <c r="M101" s="20">
        <f>IF(B101="","",COUNTIF($D$3:D101,D101)-IF(D101="M",COUNTIF($Q$3:Q101,"M"))-IF(D101="F",COUNTIF($Q$3:Q101,"F")))</f>
        <v>15</v>
      </c>
      <c r="N101" s="2">
        <f t="shared" si="1"/>
        <v>99</v>
      </c>
    </row>
    <row r="102" spans="1:14" ht="15">
      <c r="A102" s="37">
        <v>100</v>
      </c>
      <c r="B102" s="24">
        <v>23</v>
      </c>
      <c r="C102" s="25" t="s">
        <v>155</v>
      </c>
      <c r="D102" s="26" t="s">
        <v>25</v>
      </c>
      <c r="E102" s="27" t="s">
        <v>51</v>
      </c>
      <c r="F102" s="26">
        <v>1971</v>
      </c>
      <c r="G102" s="38">
        <v>0.029473032409441657</v>
      </c>
      <c r="H102" s="39">
        <v>11.30977392155109</v>
      </c>
      <c r="I102" s="34">
        <v>0.003684129051180207</v>
      </c>
      <c r="J102" s="28" t="s">
        <v>197</v>
      </c>
      <c r="K102" s="26">
        <v>43</v>
      </c>
      <c r="L102" s="33"/>
      <c r="M102" s="20">
        <f>IF(B102="","",COUNTIF($D$3:D102,D102)-IF(D102="M",COUNTIF($Q$3:Q102,"M"))-IF(D102="F",COUNTIF($Q$3:Q102,"F")))</f>
        <v>85</v>
      </c>
      <c r="N102" s="2">
        <f t="shared" si="1"/>
        <v>100</v>
      </c>
    </row>
    <row r="103" spans="1:14" ht="15">
      <c r="A103" s="37">
        <v>101</v>
      </c>
      <c r="B103" s="24">
        <v>28</v>
      </c>
      <c r="C103" s="25" t="s">
        <v>156</v>
      </c>
      <c r="D103" s="26" t="s">
        <v>67</v>
      </c>
      <c r="E103" s="27" t="s">
        <v>130</v>
      </c>
      <c r="F103" s="26">
        <v>1977</v>
      </c>
      <c r="G103" s="38">
        <v>0.029600347217638046</v>
      </c>
      <c r="H103" s="39">
        <v>11.261129164549429</v>
      </c>
      <c r="I103" s="34">
        <v>0.0037000434022047557</v>
      </c>
      <c r="J103" s="28" t="s">
        <v>205</v>
      </c>
      <c r="K103" s="26">
        <v>3</v>
      </c>
      <c r="L103" s="33"/>
      <c r="M103" s="20">
        <f>IF(B103="","",COUNTIF($D$3:D103,D103)-IF(D103="M",COUNTIF($Q$3:Q103,"M"))-IF(D103="F",COUNTIF($Q$3:Q103,"F")))</f>
        <v>16</v>
      </c>
      <c r="N103" s="2">
        <f t="shared" si="1"/>
        <v>101</v>
      </c>
    </row>
    <row r="104" spans="1:14" ht="15">
      <c r="A104" s="37">
        <v>102</v>
      </c>
      <c r="B104" s="24">
        <v>62</v>
      </c>
      <c r="C104" s="25" t="s">
        <v>157</v>
      </c>
      <c r="D104" s="26" t="s">
        <v>25</v>
      </c>
      <c r="E104" s="27" t="s">
        <v>65</v>
      </c>
      <c r="F104" s="26">
        <v>1971</v>
      </c>
      <c r="G104" s="38">
        <v>0.02962349537119735</v>
      </c>
      <c r="H104" s="39">
        <v>11.252329583545034</v>
      </c>
      <c r="I104" s="34">
        <v>0.003702936921399669</v>
      </c>
      <c r="J104" s="28" t="s">
        <v>197</v>
      </c>
      <c r="K104" s="26">
        <v>44</v>
      </c>
      <c r="L104" s="33"/>
      <c r="M104" s="20">
        <f>IF(B104="","",COUNTIF($D$3:D104,D104)-IF(D104="M",COUNTIF($Q$3:Q104,"M"))-IF(D104="F",COUNTIF($Q$3:Q104,"F")))</f>
        <v>86</v>
      </c>
      <c r="N104" s="2">
        <f t="shared" si="1"/>
        <v>102</v>
      </c>
    </row>
    <row r="105" spans="1:14" ht="15">
      <c r="A105" s="37">
        <v>103</v>
      </c>
      <c r="B105" s="24">
        <v>168</v>
      </c>
      <c r="C105" s="25" t="s">
        <v>158</v>
      </c>
      <c r="D105" s="26" t="s">
        <v>25</v>
      </c>
      <c r="E105" s="27" t="s">
        <v>159</v>
      </c>
      <c r="F105" s="26">
        <v>1945</v>
      </c>
      <c r="G105" s="38">
        <v>0.029669791663764045</v>
      </c>
      <c r="H105" s="39">
        <v>11.234771619257307</v>
      </c>
      <c r="I105" s="34">
        <v>0.0037087239579705056</v>
      </c>
      <c r="J105" s="28" t="s">
        <v>207</v>
      </c>
      <c r="K105" s="26">
        <v>2</v>
      </c>
      <c r="L105" s="33"/>
      <c r="M105" s="20">
        <f>IF(B105="","",COUNTIF($D$3:D105,D105)-IF(D105="M",COUNTIF($Q$3:Q105,"M"))-IF(D105="F",COUNTIF($Q$3:Q105,"F")))</f>
        <v>87</v>
      </c>
      <c r="N105" s="2">
        <f t="shared" si="1"/>
        <v>103</v>
      </c>
    </row>
    <row r="106" spans="1:14" ht="15">
      <c r="A106" s="37">
        <v>104</v>
      </c>
      <c r="B106" s="24">
        <v>55</v>
      </c>
      <c r="C106" s="25" t="s">
        <v>160</v>
      </c>
      <c r="D106" s="26" t="s">
        <v>25</v>
      </c>
      <c r="E106" s="27" t="s">
        <v>47</v>
      </c>
      <c r="F106" s="26">
        <v>1965</v>
      </c>
      <c r="G106" s="38">
        <v>0.029750810186669696</v>
      </c>
      <c r="H106" s="39">
        <v>11.20417666752109</v>
      </c>
      <c r="I106" s="34">
        <v>0.003718851273333712</v>
      </c>
      <c r="J106" s="28" t="s">
        <v>200</v>
      </c>
      <c r="K106" s="26">
        <v>16</v>
      </c>
      <c r="L106" s="33"/>
      <c r="M106" s="20">
        <f>IF(B106="","",COUNTIF($D$3:D106,D106)-IF(D106="M",COUNTIF($Q$3:Q106,"M"))-IF(D106="F",COUNTIF($Q$3:Q106,"F")))</f>
        <v>88</v>
      </c>
      <c r="N106" s="2">
        <f t="shared" si="1"/>
        <v>104</v>
      </c>
    </row>
    <row r="107" spans="1:14" ht="15">
      <c r="A107" s="37">
        <v>105</v>
      </c>
      <c r="B107" s="24">
        <v>76</v>
      </c>
      <c r="C107" s="25" t="s">
        <v>161</v>
      </c>
      <c r="D107" s="26" t="s">
        <v>25</v>
      </c>
      <c r="E107" s="27" t="s">
        <v>59</v>
      </c>
      <c r="F107" s="26">
        <v>1978</v>
      </c>
      <c r="G107" s="38">
        <v>0.03007488425646443</v>
      </c>
      <c r="H107" s="39">
        <v>11.083445259201127</v>
      </c>
      <c r="I107" s="34">
        <v>0.0037593605320580536</v>
      </c>
      <c r="J107" s="28" t="s">
        <v>199</v>
      </c>
      <c r="K107" s="26">
        <v>17</v>
      </c>
      <c r="L107" s="33"/>
      <c r="M107" s="20">
        <f>IF(B107="","",COUNTIF($D$3:D107,D107)-IF(D107="M",COUNTIF($Q$3:Q107,"M"))-IF(D107="F",COUNTIF($Q$3:Q107,"F")))</f>
        <v>89</v>
      </c>
      <c r="N107" s="2">
        <f t="shared" si="1"/>
        <v>105</v>
      </c>
    </row>
    <row r="108" spans="1:14" ht="15">
      <c r="A108" s="37">
        <v>106</v>
      </c>
      <c r="B108" s="24">
        <v>10</v>
      </c>
      <c r="C108" s="25" t="s">
        <v>162</v>
      </c>
      <c r="D108" s="26" t="s">
        <v>25</v>
      </c>
      <c r="E108" s="27" t="s">
        <v>44</v>
      </c>
      <c r="F108" s="26">
        <v>1967</v>
      </c>
      <c r="G108" s="40">
        <v>0.030179050925653428</v>
      </c>
      <c r="H108" s="39">
        <v>11.045189398251964</v>
      </c>
      <c r="I108" s="34">
        <v>0.0037723813657066785</v>
      </c>
      <c r="J108" s="28" t="s">
        <v>197</v>
      </c>
      <c r="K108" s="26">
        <v>45</v>
      </c>
      <c r="L108" s="33"/>
      <c r="M108" s="20">
        <f>IF(B108="","",COUNTIF($D$3:D108,D108)-IF(D108="M",COUNTIF($Q$3:Q108,"M"))-IF(D108="F",COUNTIF($Q$3:Q108,"F")))</f>
        <v>90</v>
      </c>
      <c r="N108" s="2">
        <f t="shared" si="1"/>
        <v>106</v>
      </c>
    </row>
    <row r="109" spans="1:14" ht="15">
      <c r="A109" s="37">
        <v>107</v>
      </c>
      <c r="B109" s="24">
        <v>16</v>
      </c>
      <c r="C109" s="25" t="s">
        <v>163</v>
      </c>
      <c r="D109" s="26" t="s">
        <v>25</v>
      </c>
      <c r="E109" s="27" t="s">
        <v>44</v>
      </c>
      <c r="F109" s="26">
        <v>1963</v>
      </c>
      <c r="G109" s="40">
        <v>0.030236921294999775</v>
      </c>
      <c r="H109" s="39">
        <v>11.024050037410921</v>
      </c>
      <c r="I109" s="34">
        <v>0.003779615161874972</v>
      </c>
      <c r="J109" s="28" t="s">
        <v>200</v>
      </c>
      <c r="K109" s="26">
        <v>17</v>
      </c>
      <c r="L109" s="33"/>
      <c r="M109" s="20">
        <f>IF(B109="","",COUNTIF($D$3:D109,D109)-IF(D109="M",COUNTIF($Q$3:Q109,"M"))-IF(D109="F",COUNTIF($Q$3:Q109,"F")))</f>
        <v>91</v>
      </c>
      <c r="N109" s="2">
        <f t="shared" si="1"/>
        <v>107</v>
      </c>
    </row>
    <row r="110" spans="1:14" ht="15">
      <c r="A110" s="41">
        <v>108</v>
      </c>
      <c r="B110" s="42">
        <v>72</v>
      </c>
      <c r="C110" s="43" t="s">
        <v>164</v>
      </c>
      <c r="D110" s="44" t="s">
        <v>25</v>
      </c>
      <c r="E110" s="45" t="s">
        <v>61</v>
      </c>
      <c r="F110" s="44">
        <v>1958</v>
      </c>
      <c r="G110" s="50">
        <v>0.03029479166434612</v>
      </c>
      <c r="H110" s="47">
        <v>11.002991439140104</v>
      </c>
      <c r="I110" s="48">
        <v>0.003786848958043265</v>
      </c>
      <c r="J110" s="49" t="s">
        <v>200</v>
      </c>
      <c r="K110" s="44">
        <v>18</v>
      </c>
      <c r="L110" s="33"/>
      <c r="M110" s="20">
        <f>IF(B110="","",COUNTIF($D$3:D110,D110)-IF(D110="M",COUNTIF($Q$3:Q110,"M"))-IF(D110="F",COUNTIF($Q$3:Q110,"F")))</f>
        <v>92</v>
      </c>
      <c r="N110" s="2">
        <f t="shared" si="1"/>
        <v>108</v>
      </c>
    </row>
    <row r="111" spans="1:14" ht="15">
      <c r="A111" s="37">
        <v>109</v>
      </c>
      <c r="B111" s="24">
        <v>54</v>
      </c>
      <c r="C111" s="25" t="s">
        <v>165</v>
      </c>
      <c r="D111" s="26" t="s">
        <v>25</v>
      </c>
      <c r="E111" s="27" t="s">
        <v>47</v>
      </c>
      <c r="F111" s="26">
        <v>1972</v>
      </c>
      <c r="G111" s="38">
        <v>0.03082719907251885</v>
      </c>
      <c r="H111" s="39">
        <v>10.812962038788854</v>
      </c>
      <c r="I111" s="34">
        <v>0.0038533998840648565</v>
      </c>
      <c r="J111" s="28" t="s">
        <v>197</v>
      </c>
      <c r="K111" s="26">
        <v>46</v>
      </c>
      <c r="L111" s="33"/>
      <c r="M111" s="20">
        <f>IF(B111="","",COUNTIF($D$3:D111,D111)-IF(D111="M",COUNTIF($Q$3:Q111,"M"))-IF(D111="F",COUNTIF($Q$3:Q111,"F")))</f>
        <v>93</v>
      </c>
      <c r="N111" s="2">
        <f t="shared" si="1"/>
        <v>109</v>
      </c>
    </row>
    <row r="112" spans="1:14" ht="15">
      <c r="A112" s="37">
        <v>110</v>
      </c>
      <c r="B112" s="24">
        <v>39</v>
      </c>
      <c r="C112" s="25" t="s">
        <v>166</v>
      </c>
      <c r="D112" s="26" t="s">
        <v>67</v>
      </c>
      <c r="E112" s="27" t="s">
        <v>28</v>
      </c>
      <c r="F112" s="26">
        <v>1973</v>
      </c>
      <c r="G112" s="38">
        <v>0.030977662034274545</v>
      </c>
      <c r="H112" s="39">
        <v>10.760441926331433</v>
      </c>
      <c r="I112" s="34">
        <v>0.003872207754284318</v>
      </c>
      <c r="J112" s="28" t="s">
        <v>204</v>
      </c>
      <c r="K112" s="26">
        <v>5</v>
      </c>
      <c r="L112" s="33"/>
      <c r="M112" s="20">
        <f>IF(B112="","",COUNTIF($D$3:D112,D112)-IF(D112="M",COUNTIF($Q$3:Q112,"M"))-IF(D112="F",COUNTIF($Q$3:Q112,"F")))</f>
        <v>17</v>
      </c>
      <c r="N112" s="2">
        <f t="shared" si="1"/>
        <v>110</v>
      </c>
    </row>
    <row r="113" spans="1:14" ht="15">
      <c r="A113" s="37">
        <v>111</v>
      </c>
      <c r="B113" s="24">
        <v>57</v>
      </c>
      <c r="C113" s="25" t="s">
        <v>167</v>
      </c>
      <c r="D113" s="26" t="s">
        <v>25</v>
      </c>
      <c r="E113" s="27" t="s">
        <v>47</v>
      </c>
      <c r="F113" s="26">
        <v>1985</v>
      </c>
      <c r="G113" s="38">
        <v>0.031023958334117197</v>
      </c>
      <c r="H113" s="39">
        <v>10.744384380079735</v>
      </c>
      <c r="I113" s="34">
        <v>0.0038779947917646496</v>
      </c>
      <c r="J113" s="28" t="s">
        <v>199</v>
      </c>
      <c r="K113" s="26">
        <v>18</v>
      </c>
      <c r="L113" s="33"/>
      <c r="M113" s="20">
        <f>IF(B113="","",COUNTIF($D$3:D113,D113)-IF(D113="M",COUNTIF($Q$3:Q113,"M"))-IF(D113="F",COUNTIF($Q$3:Q113,"F")))</f>
        <v>94</v>
      </c>
      <c r="N113" s="2">
        <f t="shared" si="1"/>
        <v>111</v>
      </c>
    </row>
    <row r="114" spans="1:14" ht="15">
      <c r="A114" s="37">
        <v>112</v>
      </c>
      <c r="B114" s="24">
        <v>77</v>
      </c>
      <c r="C114" s="25" t="s">
        <v>168</v>
      </c>
      <c r="D114" s="26" t="s">
        <v>25</v>
      </c>
      <c r="E114" s="27" t="s">
        <v>59</v>
      </c>
      <c r="F114" s="26">
        <v>1941</v>
      </c>
      <c r="G114" s="38">
        <v>0.03125543981150258</v>
      </c>
      <c r="H114" s="39">
        <v>10.66481020083616</v>
      </c>
      <c r="I114" s="34">
        <v>0.003906929976437823</v>
      </c>
      <c r="J114" s="28" t="s">
        <v>207</v>
      </c>
      <c r="K114" s="26">
        <v>3</v>
      </c>
      <c r="L114" s="33"/>
      <c r="M114" s="20">
        <f>IF(B114="","",COUNTIF($D$3:D114,D114)-IF(D114="M",COUNTIF($Q$3:Q114,"M"))-IF(D114="F",COUNTIF($Q$3:Q114,"F")))</f>
        <v>95</v>
      </c>
      <c r="N114" s="2">
        <f t="shared" si="1"/>
        <v>112</v>
      </c>
    </row>
    <row r="115" spans="1:14" ht="15">
      <c r="A115" s="37">
        <v>113</v>
      </c>
      <c r="B115" s="24">
        <v>197</v>
      </c>
      <c r="C115" s="25" t="s">
        <v>169</v>
      </c>
      <c r="D115" s="26" t="s">
        <v>67</v>
      </c>
      <c r="E115" s="27" t="s">
        <v>28</v>
      </c>
      <c r="F115" s="26">
        <v>1976</v>
      </c>
      <c r="G115" s="38">
        <v>0.031301736111345235</v>
      </c>
      <c r="H115" s="39">
        <v>10.649036594890898</v>
      </c>
      <c r="I115" s="34">
        <v>0.003912717013918154</v>
      </c>
      <c r="J115" s="28" t="s">
        <v>204</v>
      </c>
      <c r="K115" s="26">
        <v>6</v>
      </c>
      <c r="L115" s="33"/>
      <c r="M115" s="20">
        <f>IF(B115="","",COUNTIF($D$3:D115,D115)-IF(D115="M",COUNTIF($Q$3:Q115,"M"))-IF(D115="F",COUNTIF($Q$3:Q115,"F")))</f>
        <v>18</v>
      </c>
      <c r="N115" s="2">
        <f t="shared" si="1"/>
        <v>113</v>
      </c>
    </row>
    <row r="116" spans="1:14" ht="15">
      <c r="A116" s="37">
        <v>114</v>
      </c>
      <c r="B116" s="24">
        <v>144</v>
      </c>
      <c r="C116" s="25" t="s">
        <v>170</v>
      </c>
      <c r="D116" s="26" t="s">
        <v>67</v>
      </c>
      <c r="E116" s="27" t="s">
        <v>42</v>
      </c>
      <c r="F116" s="26">
        <v>1968</v>
      </c>
      <c r="G116" s="38">
        <v>0.03201932870433666</v>
      </c>
      <c r="H116" s="39">
        <v>10.410378568873215</v>
      </c>
      <c r="I116" s="34">
        <v>0.004002416088042082</v>
      </c>
      <c r="J116" s="28" t="s">
        <v>204</v>
      </c>
      <c r="K116" s="26">
        <v>7</v>
      </c>
      <c r="L116" s="33"/>
      <c r="M116" s="20">
        <f>IF(B116="","",COUNTIF($D$3:D116,D116)-IF(D116="M",COUNTIF($Q$3:Q116,"M"))-IF(D116="F",COUNTIF($Q$3:Q116,"F")))</f>
        <v>19</v>
      </c>
      <c r="N116" s="2">
        <f t="shared" si="1"/>
        <v>114</v>
      </c>
    </row>
    <row r="117" spans="1:14" ht="15">
      <c r="A117" s="37">
        <v>115</v>
      </c>
      <c r="B117" s="24">
        <v>21</v>
      </c>
      <c r="C117" s="25" t="s">
        <v>171</v>
      </c>
      <c r="D117" s="26" t="s">
        <v>25</v>
      </c>
      <c r="E117" s="27" t="s">
        <v>172</v>
      </c>
      <c r="F117" s="26">
        <v>1971</v>
      </c>
      <c r="G117" s="38">
        <v>0.032528587958950084</v>
      </c>
      <c r="H117" s="39">
        <v>10.247396344224597</v>
      </c>
      <c r="I117" s="34">
        <v>0.0040660734948687605</v>
      </c>
      <c r="J117" s="28" t="s">
        <v>197</v>
      </c>
      <c r="K117" s="26">
        <v>47</v>
      </c>
      <c r="L117" s="33"/>
      <c r="M117" s="20">
        <f>IF(B117="","",COUNTIF($D$3:D117,D117)-IF(D117="M",COUNTIF($Q$3:Q117,"M"))-IF(D117="F",COUNTIF($Q$3:Q117,"F")))</f>
        <v>96</v>
      </c>
      <c r="N117" s="2">
        <f t="shared" si="1"/>
        <v>115</v>
      </c>
    </row>
    <row r="118" spans="1:14" ht="15">
      <c r="A118" s="37">
        <v>116</v>
      </c>
      <c r="B118" s="24">
        <v>162</v>
      </c>
      <c r="C118" s="25" t="s">
        <v>173</v>
      </c>
      <c r="D118" s="26" t="s">
        <v>25</v>
      </c>
      <c r="E118" s="27" t="s">
        <v>39</v>
      </c>
      <c r="F118" s="26">
        <v>1981</v>
      </c>
      <c r="G118" s="38">
        <v>0.03262118055135943</v>
      </c>
      <c r="H118" s="39">
        <v>10.21830993542759</v>
      </c>
      <c r="I118" s="34">
        <v>0.004077647568919929</v>
      </c>
      <c r="J118" s="28" t="s">
        <v>199</v>
      </c>
      <c r="K118" s="26">
        <v>19</v>
      </c>
      <c r="L118" s="33"/>
      <c r="M118" s="20">
        <f>IF(B118="","",COUNTIF($D$3:D118,D118)-IF(D118="M",COUNTIF($Q$3:Q118,"M"))-IF(D118="F",COUNTIF($Q$3:Q118,"F")))</f>
        <v>97</v>
      </c>
      <c r="N118" s="2">
        <f t="shared" si="1"/>
        <v>116</v>
      </c>
    </row>
    <row r="119" spans="1:14" ht="15">
      <c r="A119" s="37">
        <v>117</v>
      </c>
      <c r="B119" s="24">
        <v>199</v>
      </c>
      <c r="C119" s="25" t="s">
        <v>174</v>
      </c>
      <c r="D119" s="26" t="s">
        <v>25</v>
      </c>
      <c r="E119" s="27" t="s">
        <v>175</v>
      </c>
      <c r="F119" s="26">
        <v>1973</v>
      </c>
      <c r="G119" s="38">
        <v>0.03303784722083947</v>
      </c>
      <c r="H119" s="39">
        <v>10.08943867029795</v>
      </c>
      <c r="I119" s="34">
        <v>0.004129730902604933</v>
      </c>
      <c r="J119" s="28" t="s">
        <v>197</v>
      </c>
      <c r="K119" s="26">
        <v>48</v>
      </c>
      <c r="L119" s="33"/>
      <c r="M119" s="20">
        <f>IF(B119="","",COUNTIF($D$3:D119,D119)-IF(D119="M",COUNTIF($Q$3:Q119,"M"))-IF(D119="F",COUNTIF($Q$3:Q119,"F")))</f>
        <v>98</v>
      </c>
      <c r="N119" s="2">
        <f t="shared" si="1"/>
        <v>117</v>
      </c>
    </row>
    <row r="120" spans="1:14" ht="15">
      <c r="A120" s="37">
        <v>118</v>
      </c>
      <c r="B120" s="24">
        <v>56</v>
      </c>
      <c r="C120" s="25" t="s">
        <v>176</v>
      </c>
      <c r="D120" s="26" t="s">
        <v>25</v>
      </c>
      <c r="E120" s="27" t="s">
        <v>47</v>
      </c>
      <c r="F120" s="26">
        <v>1974</v>
      </c>
      <c r="G120" s="38">
        <v>0.03308414352068212</v>
      </c>
      <c r="H120" s="39">
        <v>10.07532001319467</v>
      </c>
      <c r="I120" s="34">
        <v>0.004135517940085265</v>
      </c>
      <c r="J120" s="28" t="s">
        <v>197</v>
      </c>
      <c r="K120" s="26">
        <v>49</v>
      </c>
      <c r="L120" s="33"/>
      <c r="M120" s="20">
        <f>IF(B120="","",COUNTIF($D$3:D120,D120)-IF(D120="M",COUNTIF($Q$3:Q120,"M"))-IF(D120="F",COUNTIF($Q$3:Q120,"F")))</f>
        <v>99</v>
      </c>
      <c r="N120" s="2">
        <f t="shared" si="1"/>
        <v>118</v>
      </c>
    </row>
    <row r="121" spans="1:14" ht="15">
      <c r="A121" s="37">
        <v>119</v>
      </c>
      <c r="B121" s="24">
        <v>95</v>
      </c>
      <c r="C121" s="25" t="s">
        <v>177</v>
      </c>
      <c r="D121" s="26" t="s">
        <v>67</v>
      </c>
      <c r="E121" s="27" t="s">
        <v>103</v>
      </c>
      <c r="F121" s="26">
        <v>1978</v>
      </c>
      <c r="G121" s="38">
        <v>0.03337349536741385</v>
      </c>
      <c r="H121" s="39">
        <v>9.987965889206878</v>
      </c>
      <c r="I121" s="34">
        <v>0.0041716869209267315</v>
      </c>
      <c r="J121" s="28" t="s">
        <v>205</v>
      </c>
      <c r="K121" s="26">
        <v>4</v>
      </c>
      <c r="L121" s="33"/>
      <c r="M121" s="20">
        <f>IF(B121="","",COUNTIF($D$3:D121,D121)-IF(D121="M",COUNTIF($Q$3:Q121,"M"))-IF(D121="F",COUNTIF($Q$3:Q121,"F")))</f>
        <v>20</v>
      </c>
      <c r="N121" s="2">
        <f t="shared" si="1"/>
        <v>119</v>
      </c>
    </row>
    <row r="122" spans="1:14" ht="15">
      <c r="A122" s="37">
        <v>120</v>
      </c>
      <c r="B122" s="24">
        <v>50</v>
      </c>
      <c r="C122" s="25" t="s">
        <v>178</v>
      </c>
      <c r="D122" s="26" t="s">
        <v>67</v>
      </c>
      <c r="E122" s="27" t="s">
        <v>88</v>
      </c>
      <c r="F122" s="26">
        <v>1957</v>
      </c>
      <c r="G122" s="38">
        <v>0.0333966435136972</v>
      </c>
      <c r="H122" s="39">
        <v>9.98104295111636</v>
      </c>
      <c r="I122" s="34">
        <v>0.00417458043921215</v>
      </c>
      <c r="J122" s="28" t="s">
        <v>203</v>
      </c>
      <c r="K122" s="26">
        <v>5</v>
      </c>
      <c r="L122" s="33"/>
      <c r="M122" s="20">
        <f>IF(B122="","",COUNTIF($D$3:D122,D122)-IF(D122="M",COUNTIF($Q$3:Q122,"M"))-IF(D122="F",COUNTIF($Q$3:Q122,"F")))</f>
        <v>21</v>
      </c>
      <c r="N122" s="2">
        <f t="shared" si="1"/>
        <v>120</v>
      </c>
    </row>
    <row r="123" spans="1:14" ht="15">
      <c r="A123" s="37">
        <v>121</v>
      </c>
      <c r="B123" s="24">
        <v>150</v>
      </c>
      <c r="C123" s="25" t="s">
        <v>179</v>
      </c>
      <c r="D123" s="26" t="s">
        <v>67</v>
      </c>
      <c r="E123" s="27" t="s">
        <v>42</v>
      </c>
      <c r="F123" s="26">
        <v>1977</v>
      </c>
      <c r="G123" s="38">
        <v>0.03374386573705124</v>
      </c>
      <c r="H123" s="39">
        <v>9.878338656597032</v>
      </c>
      <c r="I123" s="34">
        <v>0.004217983217131405</v>
      </c>
      <c r="J123" s="28" t="s">
        <v>205</v>
      </c>
      <c r="K123" s="26">
        <v>5</v>
      </c>
      <c r="L123" s="33"/>
      <c r="M123" s="20">
        <f>IF(B123="","",COUNTIF($D$3:D123,D123)-IF(D123="M",COUNTIF($Q$3:Q123,"M"))-IF(D123="F",COUNTIF($Q$3:Q123,"F")))</f>
        <v>22</v>
      </c>
      <c r="N123" s="2">
        <f t="shared" si="1"/>
        <v>121</v>
      </c>
    </row>
    <row r="124" spans="1:14" ht="15">
      <c r="A124" s="37">
        <v>122</v>
      </c>
      <c r="B124" s="24">
        <v>102</v>
      </c>
      <c r="C124" s="25" t="s">
        <v>180</v>
      </c>
      <c r="D124" s="26" t="s">
        <v>25</v>
      </c>
      <c r="E124" s="27" t="s">
        <v>101</v>
      </c>
      <c r="F124" s="26">
        <v>1955</v>
      </c>
      <c r="G124" s="38">
        <v>0.03432256944506662</v>
      </c>
      <c r="H124" s="39">
        <v>9.711782617756354</v>
      </c>
      <c r="I124" s="34">
        <v>0.0042903211806333275</v>
      </c>
      <c r="J124" s="28" t="s">
        <v>202</v>
      </c>
      <c r="K124" s="26">
        <v>5</v>
      </c>
      <c r="L124" s="33"/>
      <c r="M124" s="20">
        <f>IF(B124="","",COUNTIF($D$3:D124,D124)-IF(D124="M",COUNTIF($Q$3:Q124,"M"))-IF(D124="F",COUNTIF($Q$3:Q124,"F")))</f>
        <v>100</v>
      </c>
      <c r="N124" s="2">
        <f t="shared" si="1"/>
        <v>122</v>
      </c>
    </row>
    <row r="125" spans="1:14" ht="15">
      <c r="A125" s="37">
        <v>123</v>
      </c>
      <c r="B125" s="24">
        <v>49</v>
      </c>
      <c r="C125" s="25" t="s">
        <v>181</v>
      </c>
      <c r="D125" s="26" t="s">
        <v>25</v>
      </c>
      <c r="E125" s="27" t="s">
        <v>88</v>
      </c>
      <c r="F125" s="26">
        <v>1956</v>
      </c>
      <c r="G125" s="38">
        <v>0.035190624999813735</v>
      </c>
      <c r="H125" s="39">
        <v>9.472219755548464</v>
      </c>
      <c r="I125" s="34">
        <v>0.004398828124976717</v>
      </c>
      <c r="J125" s="28" t="s">
        <v>202</v>
      </c>
      <c r="K125" s="26">
        <v>6</v>
      </c>
      <c r="L125" s="33"/>
      <c r="M125" s="20">
        <f>IF(B125="","",COUNTIF($D$3:D125,D125)-IF(D125="M",COUNTIF($Q$3:Q125,"M"))-IF(D125="F",COUNTIF($Q$3:Q125,"F")))</f>
        <v>101</v>
      </c>
      <c r="N125" s="2">
        <f t="shared" si="1"/>
        <v>123</v>
      </c>
    </row>
    <row r="126" spans="1:14" ht="15">
      <c r="A126" s="37">
        <v>124</v>
      </c>
      <c r="B126" s="24">
        <v>155</v>
      </c>
      <c r="C126" s="25" t="s">
        <v>182</v>
      </c>
      <c r="D126" s="26" t="s">
        <v>67</v>
      </c>
      <c r="E126" s="27" t="s">
        <v>42</v>
      </c>
      <c r="F126" s="26">
        <v>1965</v>
      </c>
      <c r="G126" s="38">
        <v>0.035503125000104774</v>
      </c>
      <c r="H126" s="39">
        <v>9.388844878650813</v>
      </c>
      <c r="I126" s="34">
        <v>0.004437890625013097</v>
      </c>
      <c r="J126" s="28" t="s">
        <v>203</v>
      </c>
      <c r="K126" s="26">
        <v>6</v>
      </c>
      <c r="L126" s="33"/>
      <c r="M126" s="20">
        <f>IF(B126="","",COUNTIF($D$3:D126,D126)-IF(D126="M",COUNTIF($Q$3:Q126,"M"))-IF(D126="F",COUNTIF($Q$3:Q126,"F")))</f>
        <v>23</v>
      </c>
      <c r="N126" s="2">
        <f t="shared" si="1"/>
        <v>124</v>
      </c>
    </row>
    <row r="127" spans="1:14" ht="15">
      <c r="A127" s="37">
        <v>125</v>
      </c>
      <c r="B127" s="24">
        <v>145</v>
      </c>
      <c r="C127" s="25" t="s">
        <v>183</v>
      </c>
      <c r="D127" s="26" t="s">
        <v>25</v>
      </c>
      <c r="E127" s="27" t="s">
        <v>42</v>
      </c>
      <c r="F127" s="26">
        <v>1962</v>
      </c>
      <c r="G127" s="40">
        <v>0.03552627314638812</v>
      </c>
      <c r="H127" s="39">
        <v>9.382727311694461</v>
      </c>
      <c r="I127" s="34">
        <v>0.004440784143298515</v>
      </c>
      <c r="J127" s="28" t="s">
        <v>200</v>
      </c>
      <c r="K127" s="26">
        <v>19</v>
      </c>
      <c r="L127" s="33"/>
      <c r="M127" s="20">
        <f>IF(B127="","",COUNTIF($D$3:D127,D127)-IF(D127="M",COUNTIF($Q$3:Q127,"M"))-IF(D127="F",COUNTIF($Q$3:Q127,"F")))</f>
        <v>102</v>
      </c>
      <c r="N127" s="2">
        <f t="shared" si="1"/>
        <v>125</v>
      </c>
    </row>
    <row r="128" spans="1:14" ht="15">
      <c r="A128" s="37">
        <v>126</v>
      </c>
      <c r="B128" s="24">
        <v>142</v>
      </c>
      <c r="C128" s="25" t="s">
        <v>184</v>
      </c>
      <c r="D128" s="26" t="s">
        <v>67</v>
      </c>
      <c r="E128" s="27" t="s">
        <v>42</v>
      </c>
      <c r="F128" s="26">
        <v>1965</v>
      </c>
      <c r="G128" s="40">
        <v>0.03554942129267147</v>
      </c>
      <c r="H128" s="39">
        <v>9.376617711693951</v>
      </c>
      <c r="I128" s="34">
        <v>0.0044436776615839335</v>
      </c>
      <c r="J128" s="28" t="s">
        <v>203</v>
      </c>
      <c r="K128" s="26">
        <v>7</v>
      </c>
      <c r="L128" s="33"/>
      <c r="M128" s="20">
        <f>IF(B128="","",COUNTIF($D$3:D128,D128)-IF(D128="M",COUNTIF($Q$3:Q128,"M"))-IF(D128="F",COUNTIF($Q$3:Q128,"F")))</f>
        <v>24</v>
      </c>
      <c r="N128" s="2">
        <f t="shared" si="1"/>
        <v>126</v>
      </c>
    </row>
    <row r="129" spans="1:14" ht="15">
      <c r="A129" s="37">
        <v>127</v>
      </c>
      <c r="B129" s="24">
        <v>43</v>
      </c>
      <c r="C129" s="25" t="s">
        <v>185</v>
      </c>
      <c r="D129" s="26" t="s">
        <v>25</v>
      </c>
      <c r="E129" s="27" t="s">
        <v>28</v>
      </c>
      <c r="F129" s="26">
        <v>1963</v>
      </c>
      <c r="G129" s="38">
        <v>0.03556099536945112</v>
      </c>
      <c r="H129" s="39">
        <v>9.373565893481297</v>
      </c>
      <c r="I129" s="34">
        <v>0.00444512442118139</v>
      </c>
      <c r="J129" s="28" t="s">
        <v>200</v>
      </c>
      <c r="K129" s="26">
        <v>20</v>
      </c>
      <c r="L129" s="33"/>
      <c r="M129" s="20">
        <f>IF(B129="","",COUNTIF($D$3:D129,D129)-IF(D129="M",COUNTIF($Q$3:Q129,"M"))-IF(D129="F",COUNTIF($Q$3:Q129,"F")))</f>
        <v>103</v>
      </c>
      <c r="N129" s="2">
        <f t="shared" si="1"/>
        <v>127</v>
      </c>
    </row>
    <row r="130" spans="1:14" ht="15">
      <c r="A130" s="37">
        <v>128</v>
      </c>
      <c r="B130" s="24">
        <v>101</v>
      </c>
      <c r="C130" s="25" t="s">
        <v>186</v>
      </c>
      <c r="D130" s="26" t="s">
        <v>25</v>
      </c>
      <c r="E130" s="27" t="s">
        <v>187</v>
      </c>
      <c r="F130" s="26">
        <v>1943</v>
      </c>
      <c r="G130" s="38">
        <v>0.03623229166259989</v>
      </c>
      <c r="H130" s="39">
        <v>9.199896502196975</v>
      </c>
      <c r="I130" s="34">
        <v>0.004529036457824986</v>
      </c>
      <c r="J130" s="28" t="s">
        <v>207</v>
      </c>
      <c r="K130" s="26">
        <v>4</v>
      </c>
      <c r="L130" s="33"/>
      <c r="M130" s="20">
        <f>IF(B130="","",COUNTIF($D$3:D130,D130)-IF(D130="M",COUNTIF($Q$3:Q130,"M"))-IF(D130="F",COUNTIF($Q$3:Q130,"F")))</f>
        <v>104</v>
      </c>
      <c r="N130" s="2">
        <f t="shared" si="1"/>
        <v>128</v>
      </c>
    </row>
    <row r="131" spans="1:14" ht="15">
      <c r="A131" s="37">
        <v>129</v>
      </c>
      <c r="B131" s="24">
        <v>170</v>
      </c>
      <c r="C131" s="25" t="s">
        <v>188</v>
      </c>
      <c r="D131" s="26" t="s">
        <v>67</v>
      </c>
      <c r="E131" s="27" t="s">
        <v>189</v>
      </c>
      <c r="F131" s="26">
        <v>1962</v>
      </c>
      <c r="G131" s="38">
        <v>0.03633645833178889</v>
      </c>
      <c r="H131" s="39">
        <v>9.173522919863581</v>
      </c>
      <c r="I131" s="34">
        <v>0.004542057291473611</v>
      </c>
      <c r="J131" s="28" t="s">
        <v>203</v>
      </c>
      <c r="K131" s="26">
        <v>8</v>
      </c>
      <c r="L131" s="33"/>
      <c r="M131" s="20">
        <f>IF(B131="","",COUNTIF($D$3:D131,D131)-IF(D131="M",COUNTIF($Q$3:Q131,"M"))-IF(D131="F",COUNTIF($Q$3:Q131,"F")))</f>
        <v>25</v>
      </c>
      <c r="N131" s="2">
        <f t="shared" si="1"/>
        <v>129</v>
      </c>
    </row>
    <row r="132" spans="1:14" ht="15">
      <c r="A132" s="41">
        <v>130</v>
      </c>
      <c r="B132" s="42">
        <v>69</v>
      </c>
      <c r="C132" s="43" t="s">
        <v>190</v>
      </c>
      <c r="D132" s="44" t="s">
        <v>25</v>
      </c>
      <c r="E132" s="45" t="s">
        <v>61</v>
      </c>
      <c r="F132" s="44">
        <v>1945</v>
      </c>
      <c r="G132" s="46">
        <v>0.03637118055485189</v>
      </c>
      <c r="H132" s="47">
        <v>9.164765296266054</v>
      </c>
      <c r="I132" s="48">
        <v>0.004546397569356486</v>
      </c>
      <c r="J132" s="49" t="s">
        <v>207</v>
      </c>
      <c r="K132" s="44">
        <v>5</v>
      </c>
      <c r="L132" s="33"/>
      <c r="M132" s="20">
        <f>IF(B132="","",COUNTIF($D$3:D132,D132)-IF(D132="M",COUNTIF($Q$3:Q132,"M"))-IF(D132="F",COUNTIF($Q$3:Q132,"F")))</f>
        <v>105</v>
      </c>
      <c r="N132" s="2">
        <f>A132</f>
        <v>130</v>
      </c>
    </row>
    <row r="133" spans="1:14" ht="15">
      <c r="A133" s="37">
        <v>131</v>
      </c>
      <c r="B133" s="24">
        <v>139</v>
      </c>
      <c r="C133" s="25" t="s">
        <v>191</v>
      </c>
      <c r="D133" s="26" t="s">
        <v>25</v>
      </c>
      <c r="E133" s="27" t="s">
        <v>42</v>
      </c>
      <c r="F133" s="26">
        <v>1960</v>
      </c>
      <c r="G133" s="38">
        <v>0.03721608796331566</v>
      </c>
      <c r="H133" s="39">
        <v>8.956699953576635</v>
      </c>
      <c r="I133" s="34">
        <v>0.004652010995414457</v>
      </c>
      <c r="J133" s="28" t="s">
        <v>200</v>
      </c>
      <c r="K133" s="26">
        <v>21</v>
      </c>
      <c r="L133" s="33"/>
      <c r="M133" s="20">
        <f>IF(B133="","",COUNTIF($D$3:D133,D133)-IF(D133="M",COUNTIF($Q$3:Q133,"M"))-IF(D133="F",COUNTIF($Q$3:Q133,"F")))</f>
        <v>106</v>
      </c>
      <c r="N133" s="2">
        <f>A133</f>
        <v>131</v>
      </c>
    </row>
    <row r="134" spans="1:14" ht="15">
      <c r="A134" s="37">
        <v>132</v>
      </c>
      <c r="B134" s="24">
        <v>98</v>
      </c>
      <c r="C134" s="25" t="s">
        <v>192</v>
      </c>
      <c r="D134" s="26" t="s">
        <v>25</v>
      </c>
      <c r="E134" s="27" t="s">
        <v>187</v>
      </c>
      <c r="F134" s="26">
        <v>1963</v>
      </c>
      <c r="G134" s="38">
        <v>0.039287847219384275</v>
      </c>
      <c r="H134" s="39">
        <v>8.484387843192122</v>
      </c>
      <c r="I134" s="34">
        <v>0.004910980902423034</v>
      </c>
      <c r="J134" s="28" t="s">
        <v>200</v>
      </c>
      <c r="K134" s="26">
        <v>22</v>
      </c>
      <c r="L134" s="33"/>
      <c r="M134" s="20">
        <f>IF(B134="","",COUNTIF($D$3:D134,D134)-IF(D134="M",COUNTIF($Q$3:Q134,"M"))-IF(D134="F",COUNTIF($Q$3:Q134,"F")))</f>
        <v>107</v>
      </c>
      <c r="N134" s="2">
        <f>A134</f>
        <v>132</v>
      </c>
    </row>
    <row r="135" spans="1:14" ht="15">
      <c r="A135" s="37">
        <v>133</v>
      </c>
      <c r="B135" s="24">
        <v>154</v>
      </c>
      <c r="C135" s="25" t="s">
        <v>193</v>
      </c>
      <c r="D135" s="26" t="s">
        <v>25</v>
      </c>
      <c r="E135" s="27" t="s">
        <v>42</v>
      </c>
      <c r="F135" s="26">
        <v>1948</v>
      </c>
      <c r="G135" s="38">
        <v>0.044264699070481583</v>
      </c>
      <c r="H135" s="39">
        <v>7.530455200939578</v>
      </c>
      <c r="I135" s="34">
        <v>0.005533087383810198</v>
      </c>
      <c r="J135" s="28" t="s">
        <v>202</v>
      </c>
      <c r="K135" s="26">
        <v>7</v>
      </c>
      <c r="L135" s="33"/>
      <c r="M135" s="20">
        <f>IF(B135="","",COUNTIF($D$3:D135,D135)-IF(D135="M",COUNTIF($Q$3:Q135,"M"))-IF(D135="F",COUNTIF($Q$3:Q135,"F")))</f>
        <v>108</v>
      </c>
      <c r="N135" s="2">
        <f>A135</f>
        <v>133</v>
      </c>
    </row>
    <row r="136" spans="7:14" ht="15">
      <c r="G136" s="36"/>
      <c r="H136" s="21"/>
      <c r="I136" s="35"/>
      <c r="K136" s="2"/>
      <c r="L136" s="2"/>
      <c r="M136" s="20">
        <f>IF(B136="","",COUNTIF($D$3:D136,D136)-IF(D136="M",COUNTIF($Q$3:Q136,"M"))-IF(D136="F",COUNTIF($Q$3:Q136,"F")))</f>
      </c>
      <c r="N136" s="2">
        <f aca="true" t="shared" si="2" ref="N136:N196">A136</f>
        <v>0</v>
      </c>
    </row>
    <row r="137" spans="7:14" ht="15">
      <c r="G137" s="36"/>
      <c r="H137" s="21"/>
      <c r="I137" s="35"/>
      <c r="K137" s="2"/>
      <c r="L137" s="2"/>
      <c r="M137" s="20">
        <f>IF(B137="","",COUNTIF($D$3:D137,D137)-IF(D137="M",COUNTIF($Q$3:Q137,"M"))-IF(D137="F",COUNTIF($Q$3:Q137,"F")))</f>
      </c>
      <c r="N137" s="2">
        <f t="shared" si="2"/>
        <v>0</v>
      </c>
    </row>
    <row r="138" spans="7:14" ht="15">
      <c r="G138" s="36"/>
      <c r="H138" s="21"/>
      <c r="I138" s="35"/>
      <c r="K138" s="2"/>
      <c r="L138" s="2"/>
      <c r="M138" s="20">
        <f>IF(B138="","",COUNTIF($D$3:D138,D138)-IF(D138="M",COUNTIF($Q$3:Q138,"M"))-IF(D138="F",COUNTIF($Q$3:Q138,"F")))</f>
      </c>
      <c r="N138" s="2">
        <f t="shared" si="2"/>
        <v>0</v>
      </c>
    </row>
    <row r="139" spans="7:14" ht="15">
      <c r="G139" s="36"/>
      <c r="H139" s="21"/>
      <c r="I139" s="35"/>
      <c r="K139" s="2"/>
      <c r="L139" s="2"/>
      <c r="M139" s="20">
        <f>IF(B139="","",COUNTIF($D$3:D139,D139)-IF(D139="M",COUNTIF($Q$3:Q139,"M"))-IF(D139="F",COUNTIF($Q$3:Q139,"F")))</f>
      </c>
      <c r="N139" s="2">
        <f t="shared" si="2"/>
        <v>0</v>
      </c>
    </row>
    <row r="140" spans="7:14" ht="15">
      <c r="G140" s="36"/>
      <c r="H140" s="21"/>
      <c r="I140" s="35"/>
      <c r="K140" s="2"/>
      <c r="L140" s="2"/>
      <c r="M140" s="20">
        <f>IF(B140="","",COUNTIF($D$3:D140,D140)-IF(D140="M",COUNTIF($Q$3:Q140,"M"))-IF(D140="F",COUNTIF($Q$3:Q140,"F")))</f>
      </c>
      <c r="N140" s="2">
        <f t="shared" si="2"/>
        <v>0</v>
      </c>
    </row>
    <row r="141" spans="7:14" ht="15">
      <c r="G141" s="36"/>
      <c r="H141" s="21"/>
      <c r="I141" s="35"/>
      <c r="K141" s="2"/>
      <c r="L141" s="2"/>
      <c r="M141" s="20">
        <f>IF(B141="","",COUNTIF($D$3:D141,D141)-IF(D141="M",COUNTIF($Q$3:Q141,"M"))-IF(D141="F",COUNTIF($Q$3:Q141,"F")))</f>
      </c>
      <c r="N141" s="2">
        <f t="shared" si="2"/>
        <v>0</v>
      </c>
    </row>
    <row r="142" spans="7:14" ht="15">
      <c r="G142" s="36"/>
      <c r="H142" s="21"/>
      <c r="I142" s="35"/>
      <c r="K142" s="2"/>
      <c r="L142" s="2"/>
      <c r="M142" s="20">
        <f>IF(B142="","",COUNTIF($D$3:D142,D142)-IF(D142="M",COUNTIF($Q$3:Q142,"M"))-IF(D142="F",COUNTIF($Q$3:Q142,"F")))</f>
      </c>
      <c r="N142" s="2">
        <f t="shared" si="2"/>
        <v>0</v>
      </c>
    </row>
    <row r="143" spans="7:14" ht="15">
      <c r="G143" s="36"/>
      <c r="H143" s="21"/>
      <c r="I143" s="35"/>
      <c r="K143" s="2"/>
      <c r="L143" s="2"/>
      <c r="M143" s="20">
        <f>IF(B143="","",COUNTIF($D$3:D143,D143)-IF(D143="M",COUNTIF($Q$3:Q143,"M"))-IF(D143="F",COUNTIF($Q$3:Q143,"F")))</f>
      </c>
      <c r="N143" s="2">
        <f t="shared" si="2"/>
        <v>0</v>
      </c>
    </row>
    <row r="144" spans="7:14" ht="15">
      <c r="G144" s="36"/>
      <c r="H144" s="21"/>
      <c r="I144" s="35"/>
      <c r="K144" s="2"/>
      <c r="L144" s="2"/>
      <c r="M144" s="20">
        <f>IF(B144="","",COUNTIF($D$3:D144,D144)-IF(D144="M",COUNTIF($Q$3:Q144,"M"))-IF(D144="F",COUNTIF($Q$3:Q144,"F")))</f>
      </c>
      <c r="N144" s="2">
        <f t="shared" si="2"/>
        <v>0</v>
      </c>
    </row>
    <row r="145" spans="7:14" ht="15">
      <c r="G145" s="36"/>
      <c r="H145" s="21"/>
      <c r="I145" s="35"/>
      <c r="K145" s="2"/>
      <c r="L145" s="2"/>
      <c r="M145" s="20">
        <f>IF(B145="","",COUNTIF($D$3:D145,D145)-IF(D145="M",COUNTIF($Q$3:Q145,"M"))-IF(D145="F",COUNTIF($Q$3:Q145,"F")))</f>
      </c>
      <c r="N145" s="2">
        <f t="shared" si="2"/>
        <v>0</v>
      </c>
    </row>
    <row r="146" spans="7:14" ht="15">
      <c r="G146" s="36"/>
      <c r="H146" s="21"/>
      <c r="I146" s="35"/>
      <c r="K146" s="2"/>
      <c r="L146" s="2"/>
      <c r="M146" s="20">
        <f>IF(B146="","",COUNTIF($D$3:D146,D146)-IF(D146="M",COUNTIF($Q$3:Q146,"M"))-IF(D146="F",COUNTIF($Q$3:Q146,"F")))</f>
      </c>
      <c r="N146" s="2">
        <f t="shared" si="2"/>
        <v>0</v>
      </c>
    </row>
    <row r="147" spans="7:14" ht="15">
      <c r="G147" s="36"/>
      <c r="H147" s="21"/>
      <c r="I147" s="35"/>
      <c r="K147" s="2"/>
      <c r="L147" s="2"/>
      <c r="M147" s="20">
        <f>IF(B147="","",COUNTIF($D$3:D147,D147)-IF(D147="M",COUNTIF($Q$3:Q147,"M"))-IF(D147="F",COUNTIF($Q$3:Q147,"F")))</f>
      </c>
      <c r="N147" s="2">
        <f t="shared" si="2"/>
        <v>0</v>
      </c>
    </row>
    <row r="148" spans="7:14" ht="15">
      <c r="G148" s="36"/>
      <c r="H148" s="21"/>
      <c r="I148" s="35"/>
      <c r="K148" s="2"/>
      <c r="L148" s="2"/>
      <c r="M148" s="20">
        <f>IF(B148="","",COUNTIF($D$3:D148,D148)-IF(D148="M",COUNTIF($Q$3:Q148,"M"))-IF(D148="F",COUNTIF($Q$3:Q148,"F")))</f>
      </c>
      <c r="N148" s="2">
        <f t="shared" si="2"/>
        <v>0</v>
      </c>
    </row>
    <row r="149" spans="7:14" ht="15">
      <c r="G149" s="36"/>
      <c r="H149" s="21"/>
      <c r="I149" s="35"/>
      <c r="K149" s="2"/>
      <c r="L149" s="2"/>
      <c r="M149" s="20">
        <f>IF(B149="","",COUNTIF($D$3:D149,D149)-IF(D149="M",COUNTIF($Q$3:Q149,"M"))-IF(D149="F",COUNTIF($Q$3:Q149,"F")))</f>
      </c>
      <c r="N149" s="2">
        <f t="shared" si="2"/>
        <v>0</v>
      </c>
    </row>
    <row r="150" spans="7:14" ht="15">
      <c r="G150" s="36"/>
      <c r="H150" s="21"/>
      <c r="I150" s="35"/>
      <c r="K150" s="2"/>
      <c r="L150" s="2"/>
      <c r="M150" s="20">
        <f>IF(B150="","",COUNTIF($D$3:D150,D150)-IF(D150="M",COUNTIF($Q$3:Q150,"M"))-IF(D150="F",COUNTIF($Q$3:Q150,"F")))</f>
      </c>
      <c r="N150" s="2">
        <f t="shared" si="2"/>
        <v>0</v>
      </c>
    </row>
    <row r="151" spans="7:14" ht="15">
      <c r="G151" s="36"/>
      <c r="H151" s="21"/>
      <c r="I151" s="35"/>
      <c r="K151" s="2"/>
      <c r="L151" s="2"/>
      <c r="M151" s="20">
        <f>IF(B151="","",COUNTIF($D$3:D151,D151)-IF(D151="M",COUNTIF($Q$3:Q151,"M"))-IF(D151="F",COUNTIF($Q$3:Q151,"F")))</f>
      </c>
      <c r="N151" s="2">
        <f t="shared" si="2"/>
        <v>0</v>
      </c>
    </row>
    <row r="152" spans="7:14" ht="15">
      <c r="G152" s="36"/>
      <c r="H152" s="21"/>
      <c r="I152" s="35"/>
      <c r="K152" s="2"/>
      <c r="L152" s="2"/>
      <c r="M152" s="20">
        <f>IF(B152="","",COUNTIF($D$3:D152,D152)-IF(D152="M",COUNTIF($Q$3:Q152,"M"))-IF(D152="F",COUNTIF($Q$3:Q152,"F")))</f>
      </c>
      <c r="N152" s="2">
        <f t="shared" si="2"/>
        <v>0</v>
      </c>
    </row>
    <row r="153" spans="7:14" ht="15">
      <c r="G153" s="36"/>
      <c r="H153" s="21"/>
      <c r="I153" s="35"/>
      <c r="K153" s="2"/>
      <c r="L153" s="2"/>
      <c r="M153" s="20">
        <f>IF(B153="","",COUNTIF($D$3:D153,D153)-IF(D153="M",COUNTIF($Q$3:Q153,"M"))-IF(D153="F",COUNTIF($Q$3:Q153,"F")))</f>
      </c>
      <c r="N153" s="2">
        <f t="shared" si="2"/>
        <v>0</v>
      </c>
    </row>
    <row r="154" spans="7:14" ht="15">
      <c r="G154" s="36"/>
      <c r="H154" s="21"/>
      <c r="I154" s="35"/>
      <c r="K154" s="2"/>
      <c r="L154" s="2"/>
      <c r="M154" s="20">
        <f>IF(B154="","",COUNTIF($D$3:D154,D154)-IF(D154="M",COUNTIF($Q$3:Q154,"M"))-IF(D154="F",COUNTIF($Q$3:Q154,"F")))</f>
      </c>
      <c r="N154" s="2">
        <f t="shared" si="2"/>
        <v>0</v>
      </c>
    </row>
    <row r="155" spans="7:14" ht="15">
      <c r="G155" s="36"/>
      <c r="H155" s="21"/>
      <c r="I155" s="35"/>
      <c r="K155" s="2"/>
      <c r="L155" s="2"/>
      <c r="M155" s="20">
        <f>IF(B155="","",COUNTIF($D$3:D155,D155)-IF(D155="M",COUNTIF($Q$3:Q155,"M"))-IF(D155="F",COUNTIF($Q$3:Q155,"F")))</f>
      </c>
      <c r="N155" s="2">
        <f t="shared" si="2"/>
        <v>0</v>
      </c>
    </row>
    <row r="156" spans="7:14" ht="15">
      <c r="G156" s="36"/>
      <c r="H156" s="21"/>
      <c r="I156" s="35"/>
      <c r="K156" s="2"/>
      <c r="L156" s="2"/>
      <c r="M156" s="20">
        <f>IF(B156="","",COUNTIF($D$3:D156,D156)-IF(D156="M",COUNTIF($Q$3:Q156,"M"))-IF(D156="F",COUNTIF($Q$3:Q156,"F")))</f>
      </c>
      <c r="N156" s="2">
        <f t="shared" si="2"/>
        <v>0</v>
      </c>
    </row>
    <row r="157" spans="7:14" ht="15">
      <c r="G157" s="36"/>
      <c r="H157" s="21"/>
      <c r="I157" s="35"/>
      <c r="K157" s="2"/>
      <c r="L157" s="2"/>
      <c r="M157" s="20">
        <f>IF(B157="","",COUNTIF($D$3:D157,D157)-IF(D157="M",COUNTIF($Q$3:Q157,"M"))-IF(D157="F",COUNTIF($Q$3:Q157,"F")))</f>
      </c>
      <c r="N157" s="2">
        <f t="shared" si="2"/>
        <v>0</v>
      </c>
    </row>
    <row r="158" spans="7:14" ht="15">
      <c r="G158" s="36"/>
      <c r="H158" s="21"/>
      <c r="I158" s="35"/>
      <c r="K158" s="2"/>
      <c r="L158" s="2"/>
      <c r="M158" s="20">
        <f>IF(B158="","",COUNTIF($D$3:D158,D158)-IF(D158="M",COUNTIF($Q$3:Q158,"M"))-IF(D158="F",COUNTIF($Q$3:Q158,"F")))</f>
      </c>
      <c r="N158" s="2">
        <f t="shared" si="2"/>
        <v>0</v>
      </c>
    </row>
    <row r="159" spans="7:14" ht="15">
      <c r="G159" s="36"/>
      <c r="H159" s="21"/>
      <c r="I159" s="35"/>
      <c r="K159" s="2"/>
      <c r="L159" s="2"/>
      <c r="M159" s="20">
        <f>IF(B159="","",COUNTIF($D$3:D159,D159)-IF(D159="M",COUNTIF($Q$3:Q159,"M"))-IF(D159="F",COUNTIF($Q$3:Q159,"F")))</f>
      </c>
      <c r="N159" s="2">
        <f t="shared" si="2"/>
        <v>0</v>
      </c>
    </row>
    <row r="160" spans="7:14" ht="15">
      <c r="G160" s="36"/>
      <c r="H160" s="21"/>
      <c r="I160" s="35"/>
      <c r="K160" s="2"/>
      <c r="L160" s="2"/>
      <c r="M160" s="20">
        <f>IF(B160="","",COUNTIF($D$3:D160,D160)-IF(D160="M",COUNTIF($Q$3:Q160,"M"))-IF(D160="F",COUNTIF($Q$3:Q160,"F")))</f>
      </c>
      <c r="N160" s="2">
        <f t="shared" si="2"/>
        <v>0</v>
      </c>
    </row>
    <row r="161" spans="7:14" ht="15">
      <c r="G161" s="36"/>
      <c r="H161" s="21"/>
      <c r="I161" s="35"/>
      <c r="K161" s="2"/>
      <c r="L161" s="2"/>
      <c r="M161" s="20">
        <f>IF(B161="","",COUNTIF($D$3:D161,D161)-IF(D161="M",COUNTIF($Q$3:Q161,"M"))-IF(D161="F",COUNTIF($Q$3:Q161,"F")))</f>
      </c>
      <c r="N161" s="2">
        <f t="shared" si="2"/>
        <v>0</v>
      </c>
    </row>
    <row r="162" spans="7:14" ht="15">
      <c r="G162" s="36"/>
      <c r="H162" s="21"/>
      <c r="I162" s="35"/>
      <c r="K162" s="2"/>
      <c r="L162" s="2"/>
      <c r="M162" s="20">
        <f>IF(B162="","",COUNTIF($D$3:D162,D162)-IF(D162="M",COUNTIF($Q$3:Q162,"M"))-IF(D162="F",COUNTIF($Q$3:Q162,"F")))</f>
      </c>
      <c r="N162" s="2">
        <f t="shared" si="2"/>
        <v>0</v>
      </c>
    </row>
    <row r="163" spans="7:14" ht="15">
      <c r="G163" s="36"/>
      <c r="H163" s="21"/>
      <c r="I163" s="35"/>
      <c r="K163" s="2"/>
      <c r="L163" s="2"/>
      <c r="M163" s="20">
        <f>IF(B163="","",COUNTIF($D$3:D163,D163)-IF(D163="M",COUNTIF($Q$3:Q163,"M"))-IF(D163="F",COUNTIF($Q$3:Q163,"F")))</f>
      </c>
      <c r="N163" s="2">
        <f t="shared" si="2"/>
        <v>0</v>
      </c>
    </row>
    <row r="164" spans="7:14" ht="15">
      <c r="G164" s="36"/>
      <c r="H164" s="21"/>
      <c r="I164" s="35"/>
      <c r="K164" s="2"/>
      <c r="L164" s="2"/>
      <c r="M164" s="20">
        <f>IF(B164="","",COUNTIF($D$3:D164,D164)-IF(D164="M",COUNTIF($Q$3:Q164,"M"))-IF(D164="F",COUNTIF($Q$3:Q164,"F")))</f>
      </c>
      <c r="N164" s="2">
        <f t="shared" si="2"/>
        <v>0</v>
      </c>
    </row>
    <row r="165" spans="7:14" ht="15">
      <c r="G165" s="36"/>
      <c r="H165" s="21"/>
      <c r="I165" s="35"/>
      <c r="K165" s="2"/>
      <c r="L165" s="2"/>
      <c r="M165" s="20">
        <f>IF(B165="","",COUNTIF($D$3:D165,D165)-IF(D165="M",COUNTIF($Q$3:Q165,"M"))-IF(D165="F",COUNTIF($Q$3:Q165,"F")))</f>
      </c>
      <c r="N165" s="2">
        <f t="shared" si="2"/>
        <v>0</v>
      </c>
    </row>
    <row r="166" spans="7:14" ht="15">
      <c r="G166" s="36"/>
      <c r="H166" s="21"/>
      <c r="I166" s="35"/>
      <c r="K166" s="2"/>
      <c r="L166" s="2"/>
      <c r="M166" s="20">
        <f>IF(B166="","",COUNTIF($D$3:D166,D166)-IF(D166="M",COUNTIF($Q$3:Q166,"M"))-IF(D166="F",COUNTIF($Q$3:Q166,"F")))</f>
      </c>
      <c r="N166" s="2">
        <f t="shared" si="2"/>
        <v>0</v>
      </c>
    </row>
    <row r="167" spans="7:14" ht="15">
      <c r="G167" s="36"/>
      <c r="H167" s="21"/>
      <c r="I167" s="35"/>
      <c r="K167" s="2"/>
      <c r="L167" s="2"/>
      <c r="M167" s="20">
        <f>IF(B167="","",COUNTIF($D$3:D167,D167)-IF(D167="M",COUNTIF($Q$3:Q167,"M"))-IF(D167="F",COUNTIF($Q$3:Q167,"F")))</f>
      </c>
      <c r="N167" s="2">
        <f t="shared" si="2"/>
        <v>0</v>
      </c>
    </row>
    <row r="168" spans="7:14" ht="15">
      <c r="G168" s="36"/>
      <c r="H168" s="21"/>
      <c r="I168" s="35"/>
      <c r="K168" s="2"/>
      <c r="L168" s="2"/>
      <c r="M168" s="20">
        <f>IF(B168="","",COUNTIF($D$3:D168,D168)-IF(D168="M",COUNTIF($Q$3:Q168,"M"))-IF(D168="F",COUNTIF($Q$3:Q168,"F")))</f>
      </c>
      <c r="N168" s="2">
        <f t="shared" si="2"/>
        <v>0</v>
      </c>
    </row>
    <row r="169" spans="7:14" ht="15">
      <c r="G169" s="36"/>
      <c r="H169" s="21"/>
      <c r="I169" s="35"/>
      <c r="K169" s="2"/>
      <c r="L169" s="2"/>
      <c r="M169" s="20">
        <f>IF(B169="","",COUNTIF($D$3:D169,D169)-IF(D169="M",COUNTIF($Q$3:Q169,"M"))-IF(D169="F",COUNTIF($Q$3:Q169,"F")))</f>
      </c>
      <c r="N169" s="2">
        <f t="shared" si="2"/>
        <v>0</v>
      </c>
    </row>
    <row r="170" spans="7:14" ht="15">
      <c r="G170" s="36"/>
      <c r="H170" s="21"/>
      <c r="I170" s="35"/>
      <c r="K170" s="2"/>
      <c r="L170" s="2"/>
      <c r="M170" s="20">
        <f>IF(B170="","",COUNTIF($D$3:D170,D170)-IF(D170="M",COUNTIF($Q$3:Q170,"M"))-IF(D170="F",COUNTIF($Q$3:Q170,"F")))</f>
      </c>
      <c r="N170" s="2">
        <f t="shared" si="2"/>
        <v>0</v>
      </c>
    </row>
    <row r="171" spans="7:14" ht="15">
      <c r="G171" s="36"/>
      <c r="H171" s="21"/>
      <c r="I171" s="35"/>
      <c r="K171" s="2"/>
      <c r="L171" s="2"/>
      <c r="M171" s="20">
        <f>IF(B171="","",COUNTIF($D$3:D171,D171)-IF(D171="M",COUNTIF($Q$3:Q171,"M"))-IF(D171="F",COUNTIF($Q$3:Q171,"F")))</f>
      </c>
      <c r="N171" s="2">
        <f t="shared" si="2"/>
        <v>0</v>
      </c>
    </row>
    <row r="172" spans="7:14" ht="15">
      <c r="G172" s="36"/>
      <c r="H172" s="21"/>
      <c r="I172" s="35"/>
      <c r="K172" s="2"/>
      <c r="L172" s="2"/>
      <c r="M172" s="20">
        <f>IF(B172="","",COUNTIF($D$3:D172,D172)-IF(D172="M",COUNTIF($Q$3:Q172,"M"))-IF(D172="F",COUNTIF($Q$3:Q172,"F")))</f>
      </c>
      <c r="N172" s="2">
        <f t="shared" si="2"/>
        <v>0</v>
      </c>
    </row>
    <row r="173" spans="7:14" ht="15">
      <c r="G173" s="36"/>
      <c r="H173" s="21"/>
      <c r="I173" s="35"/>
      <c r="K173" s="2"/>
      <c r="L173" s="2"/>
      <c r="M173" s="20">
        <f>IF(B173="","",COUNTIF($D$3:D173,D173)-IF(D173="M",COUNTIF($Q$3:Q173,"M"))-IF(D173="F",COUNTIF($Q$3:Q173,"F")))</f>
      </c>
      <c r="N173" s="2">
        <f t="shared" si="2"/>
        <v>0</v>
      </c>
    </row>
    <row r="174" spans="7:14" ht="15">
      <c r="G174" s="36"/>
      <c r="H174" s="21"/>
      <c r="I174" s="35"/>
      <c r="K174" s="2"/>
      <c r="L174" s="2"/>
      <c r="M174" s="20">
        <f>IF(B174="","",COUNTIF($D$3:D174,D174)-IF(D174="M",COUNTIF($Q$3:Q174,"M"))-IF(D174="F",COUNTIF($Q$3:Q174,"F")))</f>
      </c>
      <c r="N174" s="2">
        <f t="shared" si="2"/>
        <v>0</v>
      </c>
    </row>
    <row r="175" spans="7:14" ht="15">
      <c r="G175" s="36"/>
      <c r="H175" s="21"/>
      <c r="I175" s="35"/>
      <c r="K175" s="2"/>
      <c r="L175" s="2"/>
      <c r="M175" s="20">
        <f>IF(B175="","",COUNTIF($D$3:D175,D175)-IF(D175="M",COUNTIF($Q$3:Q175,"M"))-IF(D175="F",COUNTIF($Q$3:Q175,"F")))</f>
      </c>
      <c r="N175" s="2">
        <f t="shared" si="2"/>
        <v>0</v>
      </c>
    </row>
    <row r="176" spans="7:14" ht="15">
      <c r="G176" s="36"/>
      <c r="H176" s="21"/>
      <c r="I176" s="35"/>
      <c r="K176" s="2"/>
      <c r="L176" s="2"/>
      <c r="M176" s="20">
        <f>IF(B176="","",COUNTIF($D$3:D176,D176)-IF(D176="M",COUNTIF($Q$3:Q176,"M"))-IF(D176="F",COUNTIF($Q$3:Q176,"F")))</f>
      </c>
      <c r="N176" s="2">
        <f t="shared" si="2"/>
        <v>0</v>
      </c>
    </row>
    <row r="177" spans="7:14" ht="15">
      <c r="G177" s="36"/>
      <c r="H177" s="21"/>
      <c r="I177" s="35"/>
      <c r="K177" s="2"/>
      <c r="L177" s="2"/>
      <c r="M177" s="20">
        <f>IF(B177="","",COUNTIF($D$3:D177,D177)-IF(D177="M",COUNTIF($Q$3:Q177,"M"))-IF(D177="F",COUNTIF($Q$3:Q177,"F")))</f>
      </c>
      <c r="N177" s="2">
        <f t="shared" si="2"/>
        <v>0</v>
      </c>
    </row>
    <row r="178" spans="7:14" ht="15">
      <c r="G178" s="36"/>
      <c r="H178" s="21"/>
      <c r="I178" s="35"/>
      <c r="K178" s="2"/>
      <c r="L178" s="2"/>
      <c r="M178" s="20">
        <f>IF(B178="","",COUNTIF($D$3:D178,D178)-IF(D178="M",COUNTIF($Q$3:Q178,"M"))-IF(D178="F",COUNTIF($Q$3:Q178,"F")))</f>
      </c>
      <c r="N178" s="2">
        <f t="shared" si="2"/>
        <v>0</v>
      </c>
    </row>
    <row r="179" spans="7:14" ht="15">
      <c r="G179" s="36"/>
      <c r="H179" s="21"/>
      <c r="I179" s="35"/>
      <c r="K179" s="2"/>
      <c r="L179" s="2"/>
      <c r="M179" s="20">
        <f>IF(B179="","",COUNTIF($D$3:D179,D179)-IF(D179="M",COUNTIF($Q$3:Q179,"M"))-IF(D179="F",COUNTIF($Q$3:Q179,"F")))</f>
      </c>
      <c r="N179" s="2">
        <f t="shared" si="2"/>
        <v>0</v>
      </c>
    </row>
    <row r="180" spans="7:14" ht="15">
      <c r="G180" s="36"/>
      <c r="H180" s="21"/>
      <c r="I180" s="35"/>
      <c r="K180" s="2"/>
      <c r="L180" s="2"/>
      <c r="M180" s="20">
        <f>IF(B180="","",COUNTIF($D$3:D180,D180)-IF(D180="M",COUNTIF($Q$3:Q180,"M"))-IF(D180="F",COUNTIF($Q$3:Q180,"F")))</f>
      </c>
      <c r="N180" s="2">
        <f t="shared" si="2"/>
        <v>0</v>
      </c>
    </row>
    <row r="181" spans="7:14" ht="15">
      <c r="G181" s="36"/>
      <c r="H181" s="21"/>
      <c r="I181" s="35"/>
      <c r="K181" s="2"/>
      <c r="L181" s="2"/>
      <c r="M181" s="20">
        <f>IF(B181="","",COUNTIF($D$3:D181,D181)-IF(D181="M",COUNTIF($Q$3:Q181,"M"))-IF(D181="F",COUNTIF($Q$3:Q181,"F")))</f>
      </c>
      <c r="N181" s="2">
        <f t="shared" si="2"/>
        <v>0</v>
      </c>
    </row>
    <row r="182" spans="7:14" ht="15">
      <c r="G182" s="36"/>
      <c r="H182" s="21"/>
      <c r="I182" s="35"/>
      <c r="K182" s="2"/>
      <c r="L182" s="2"/>
      <c r="M182" s="20">
        <f>IF(B182="","",COUNTIF($D$3:D182,D182)-IF(D182="M",COUNTIF($Q$3:Q182,"M"))-IF(D182="F",COUNTIF($Q$3:Q182,"F")))</f>
      </c>
      <c r="N182" s="2">
        <f t="shared" si="2"/>
        <v>0</v>
      </c>
    </row>
    <row r="183" spans="7:14" ht="15">
      <c r="G183" s="36"/>
      <c r="H183" s="21"/>
      <c r="I183" s="35"/>
      <c r="K183" s="2"/>
      <c r="L183" s="2"/>
      <c r="M183" s="20">
        <f>IF(B183="","",COUNTIF($D$3:D183,D183)-IF(D183="M",COUNTIF($Q$3:Q183,"M"))-IF(D183="F",COUNTIF($Q$3:Q183,"F")))</f>
      </c>
      <c r="N183" s="2">
        <f t="shared" si="2"/>
        <v>0</v>
      </c>
    </row>
    <row r="184" spans="7:14" ht="15">
      <c r="G184" s="36"/>
      <c r="H184" s="21"/>
      <c r="I184" s="35"/>
      <c r="K184" s="2"/>
      <c r="L184" s="2"/>
      <c r="M184" s="20">
        <f>IF(B184="","",COUNTIF($D$3:D184,D184)-IF(D184="M",COUNTIF($Q$3:Q184,"M"))-IF(D184="F",COUNTIF($Q$3:Q184,"F")))</f>
      </c>
      <c r="N184" s="2">
        <f t="shared" si="2"/>
        <v>0</v>
      </c>
    </row>
    <row r="185" spans="7:14" ht="15">
      <c r="G185" s="36"/>
      <c r="H185" s="21"/>
      <c r="I185" s="35"/>
      <c r="K185" s="2"/>
      <c r="L185" s="2"/>
      <c r="M185" s="20">
        <f>IF(B185="","",COUNTIF($D$3:D185,D185)-IF(D185="M",COUNTIF($Q$3:Q185,"M"))-IF(D185="F",COUNTIF($Q$3:Q185,"F")))</f>
      </c>
      <c r="N185" s="2">
        <f t="shared" si="2"/>
        <v>0</v>
      </c>
    </row>
    <row r="186" spans="7:14" ht="15">
      <c r="G186" s="36"/>
      <c r="H186" s="21"/>
      <c r="I186" s="35"/>
      <c r="K186" s="2"/>
      <c r="L186" s="2"/>
      <c r="M186" s="20">
        <f>IF(B186="","",COUNTIF($D$3:D186,D186)-IF(D186="M",COUNTIF($Q$3:Q186,"M"))-IF(D186="F",COUNTIF($Q$3:Q186,"F")))</f>
      </c>
      <c r="N186" s="2">
        <f t="shared" si="2"/>
        <v>0</v>
      </c>
    </row>
    <row r="187" spans="7:14" ht="15">
      <c r="G187" s="36"/>
      <c r="H187" s="21"/>
      <c r="I187" s="35"/>
      <c r="K187" s="2"/>
      <c r="L187" s="2"/>
      <c r="M187" s="20">
        <f>IF(B187="","",COUNTIF($D$3:D187,D187)-IF(D187="M",COUNTIF($Q$3:Q187,"M"))-IF(D187="F",COUNTIF($Q$3:Q187,"F")))</f>
      </c>
      <c r="N187" s="2">
        <f t="shared" si="2"/>
        <v>0</v>
      </c>
    </row>
    <row r="188" spans="7:14" ht="15">
      <c r="G188" s="36"/>
      <c r="H188" s="21"/>
      <c r="I188" s="35"/>
      <c r="K188" s="2"/>
      <c r="L188" s="2"/>
      <c r="M188" s="20">
        <f>IF(B188="","",COUNTIF($D$3:D188,D188)-IF(D188="M",COUNTIF($Q$3:Q188,"M"))-IF(D188="F",COUNTIF($Q$3:Q188,"F")))</f>
      </c>
      <c r="N188" s="2">
        <f t="shared" si="2"/>
        <v>0</v>
      </c>
    </row>
    <row r="189" spans="7:14" ht="15">
      <c r="G189" s="36"/>
      <c r="H189" s="21"/>
      <c r="I189" s="35"/>
      <c r="K189" s="2"/>
      <c r="L189" s="2"/>
      <c r="M189" s="20">
        <f>IF(B189="","",COUNTIF($D$3:D189,D189)-IF(D189="M",COUNTIF($Q$3:Q189,"M"))-IF(D189="F",COUNTIF($Q$3:Q189,"F")))</f>
      </c>
      <c r="N189" s="2">
        <f t="shared" si="2"/>
        <v>0</v>
      </c>
    </row>
    <row r="190" spans="7:14" ht="15">
      <c r="G190" s="36"/>
      <c r="H190" s="21"/>
      <c r="I190" s="35"/>
      <c r="K190" s="2"/>
      <c r="L190" s="2"/>
      <c r="M190" s="20">
        <f>IF(B190="","",COUNTIF($D$3:D190,D190)-IF(D190="M",COUNTIF($Q$3:Q190,"M"))-IF(D190="F",COUNTIF($Q$3:Q190,"F")))</f>
      </c>
      <c r="N190" s="2">
        <f t="shared" si="2"/>
        <v>0</v>
      </c>
    </row>
    <row r="191" spans="7:14" ht="15">
      <c r="G191" s="36"/>
      <c r="H191" s="21"/>
      <c r="I191" s="35"/>
      <c r="K191" s="2"/>
      <c r="L191" s="2"/>
      <c r="M191" s="20">
        <f>IF(B191="","",COUNTIF($D$3:D191,D191)-IF(D191="M",COUNTIF($Q$3:Q191,"M"))-IF(D191="F",COUNTIF($Q$3:Q191,"F")))</f>
      </c>
      <c r="N191" s="2">
        <f t="shared" si="2"/>
        <v>0</v>
      </c>
    </row>
    <row r="192" spans="7:14" ht="15">
      <c r="G192" s="36"/>
      <c r="H192" s="21"/>
      <c r="I192" s="35"/>
      <c r="K192" s="2"/>
      <c r="L192" s="2"/>
      <c r="M192" s="20">
        <f>IF(B192="","",COUNTIF($D$3:D192,D192)-IF(D192="M",COUNTIF($Q$3:Q192,"M"))-IF(D192="F",COUNTIF($Q$3:Q192,"F")))</f>
      </c>
      <c r="N192" s="2">
        <f t="shared" si="2"/>
        <v>0</v>
      </c>
    </row>
    <row r="193" spans="7:14" ht="15">
      <c r="G193" s="36"/>
      <c r="H193" s="21"/>
      <c r="I193" s="35"/>
      <c r="K193" s="2"/>
      <c r="L193" s="2"/>
      <c r="M193" s="20">
        <f>IF(B193="","",COUNTIF($D$3:D193,D193)-IF(D193="M",COUNTIF($Q$3:Q193,"M"))-IF(D193="F",COUNTIF($Q$3:Q193,"F")))</f>
      </c>
      <c r="N193" s="2">
        <f t="shared" si="2"/>
        <v>0</v>
      </c>
    </row>
    <row r="194" spans="7:14" ht="15">
      <c r="G194" s="36"/>
      <c r="H194" s="21"/>
      <c r="I194" s="35"/>
      <c r="K194" s="2"/>
      <c r="L194" s="2"/>
      <c r="M194" s="20">
        <f>IF(B194="","",COUNTIF($D$3:D194,D194)-IF(D194="M",COUNTIF($Q$3:Q194,"M"))-IF(D194="F",COUNTIF($Q$3:Q194,"F")))</f>
      </c>
      <c r="N194" s="2">
        <f t="shared" si="2"/>
        <v>0</v>
      </c>
    </row>
    <row r="195" spans="7:14" ht="15">
      <c r="G195" s="36"/>
      <c r="H195" s="21"/>
      <c r="I195" s="35"/>
      <c r="K195" s="2"/>
      <c r="L195" s="2"/>
      <c r="M195" s="20">
        <f>IF(B195="","",COUNTIF($D$3:D195,D195)-IF(D195="M",COUNTIF($Q$3:Q195,"M"))-IF(D195="F",COUNTIF($Q$3:Q195,"F")))</f>
      </c>
      <c r="N195" s="2">
        <f t="shared" si="2"/>
        <v>0</v>
      </c>
    </row>
    <row r="196" spans="7:14" ht="15">
      <c r="G196" s="36"/>
      <c r="H196" s="21"/>
      <c r="I196" s="35"/>
      <c r="K196" s="2"/>
      <c r="L196" s="2"/>
      <c r="M196" s="20">
        <f>IF(B196="","",COUNTIF($D$3:D196,D196)-IF(D196="M",COUNTIF($Q$3:Q196,"M"))-IF(D196="F",COUNTIF($Q$3:Q196,"F")))</f>
      </c>
      <c r="N196" s="2">
        <f t="shared" si="2"/>
        <v>0</v>
      </c>
    </row>
    <row r="197" spans="7:14" ht="15">
      <c r="G197" s="36"/>
      <c r="H197" s="21"/>
      <c r="I197" s="35"/>
      <c r="K197" s="2"/>
      <c r="L197" s="2"/>
      <c r="M197" s="20">
        <f>IF(B197="","",COUNTIF($D$3:D197,D197)-IF(D197="M",COUNTIF($Q$3:Q197,"M"))-IF(D197="F",COUNTIF($Q$3:Q197,"F")))</f>
      </c>
      <c r="N197" s="2">
        <f aca="true" t="shared" si="3" ref="N197:N260">A197</f>
        <v>0</v>
      </c>
    </row>
    <row r="198" spans="7:14" ht="15">
      <c r="G198" s="36"/>
      <c r="H198" s="21"/>
      <c r="I198" s="35"/>
      <c r="K198" s="2"/>
      <c r="L198" s="2"/>
      <c r="M198" s="20">
        <f>IF(B198="","",COUNTIF($D$3:D198,D198)-IF(D198="M",COUNTIF($Q$3:Q198,"M"))-IF(D198="F",COUNTIF($Q$3:Q198,"F")))</f>
      </c>
      <c r="N198" s="2">
        <f t="shared" si="3"/>
        <v>0</v>
      </c>
    </row>
    <row r="199" spans="7:14" ht="15">
      <c r="G199" s="36"/>
      <c r="H199" s="21"/>
      <c r="I199" s="35"/>
      <c r="K199" s="2"/>
      <c r="L199" s="2"/>
      <c r="M199" s="20">
        <f>IF(B199="","",COUNTIF($D$3:D199,D199)-IF(D199="M",COUNTIF($Q$3:Q199,"M"))-IF(D199="F",COUNTIF($Q$3:Q199,"F")))</f>
      </c>
      <c r="N199" s="2">
        <f t="shared" si="3"/>
        <v>0</v>
      </c>
    </row>
    <row r="200" spans="7:14" ht="15">
      <c r="G200" s="36"/>
      <c r="H200" s="21"/>
      <c r="I200" s="35"/>
      <c r="K200" s="2"/>
      <c r="L200" s="2"/>
      <c r="M200" s="20">
        <f>IF(B200="","",COUNTIF($D$3:D200,D200)-IF(D200="M",COUNTIF($Q$3:Q200,"M"))-IF(D200="F",COUNTIF($Q$3:Q200,"F")))</f>
      </c>
      <c r="N200" s="2">
        <f t="shared" si="3"/>
        <v>0</v>
      </c>
    </row>
    <row r="201" spans="7:14" ht="15">
      <c r="G201" s="36"/>
      <c r="H201" s="21"/>
      <c r="I201" s="35"/>
      <c r="K201" s="2"/>
      <c r="L201" s="2"/>
      <c r="M201" s="20">
        <f>IF(B201="","",COUNTIF($D$3:D201,D201)-IF(D201="M",COUNTIF($Q$3:Q201,"M"))-IF(D201="F",COUNTIF($Q$3:Q201,"F")))</f>
      </c>
      <c r="N201" s="2">
        <f t="shared" si="3"/>
        <v>0</v>
      </c>
    </row>
    <row r="202" spans="7:14" ht="15">
      <c r="G202" s="36"/>
      <c r="H202" s="21"/>
      <c r="I202" s="35"/>
      <c r="K202" s="2"/>
      <c r="L202" s="2"/>
      <c r="M202" s="20">
        <f>IF(B202="","",COUNTIF($D$3:D202,D202)-IF(D202="M",COUNTIF($Q$3:Q202,"M"))-IF(D202="F",COUNTIF($Q$3:Q202,"F")))</f>
      </c>
      <c r="N202" s="2">
        <f t="shared" si="3"/>
        <v>0</v>
      </c>
    </row>
    <row r="203" spans="7:14" ht="15">
      <c r="G203" s="36"/>
      <c r="H203" s="21"/>
      <c r="I203" s="35"/>
      <c r="K203" s="2"/>
      <c r="L203" s="2"/>
      <c r="M203" s="20">
        <f>IF(B203="","",COUNTIF($D$3:D203,D203)-IF(D203="M",COUNTIF($Q$3:Q203,"M"))-IF(D203="F",COUNTIF($Q$3:Q203,"F")))</f>
      </c>
      <c r="N203" s="2">
        <f t="shared" si="3"/>
        <v>0</v>
      </c>
    </row>
    <row r="204" spans="7:14" ht="15">
      <c r="G204" s="36"/>
      <c r="H204" s="21"/>
      <c r="I204" s="35"/>
      <c r="K204" s="2"/>
      <c r="L204" s="2"/>
      <c r="M204" s="20">
        <f>IF(B204="","",COUNTIF($D$3:D204,D204)-IF(D204="M",COUNTIF($Q$3:Q204,"M"))-IF(D204="F",COUNTIF($Q$3:Q204,"F")))</f>
      </c>
      <c r="N204" s="2">
        <f t="shared" si="3"/>
        <v>0</v>
      </c>
    </row>
    <row r="205" spans="7:14" ht="15">
      <c r="G205" s="36"/>
      <c r="H205" s="21"/>
      <c r="I205" s="35"/>
      <c r="K205" s="2"/>
      <c r="L205" s="2"/>
      <c r="M205" s="20">
        <f>IF(B205="","",COUNTIF($D$3:D205,D205)-IF(D205="M",COUNTIF($Q$3:Q205,"M"))-IF(D205="F",COUNTIF($Q$3:Q205,"F")))</f>
      </c>
      <c r="N205" s="2">
        <f t="shared" si="3"/>
        <v>0</v>
      </c>
    </row>
    <row r="206" spans="7:14" ht="15">
      <c r="G206" s="36"/>
      <c r="H206" s="21"/>
      <c r="I206" s="35"/>
      <c r="K206" s="2"/>
      <c r="L206" s="2"/>
      <c r="M206" s="20">
        <f>IF(B206="","",COUNTIF($D$3:D206,D206)-IF(D206="M",COUNTIF($Q$3:Q206,"M"))-IF(D206="F",COUNTIF($Q$3:Q206,"F")))</f>
      </c>
      <c r="N206" s="2">
        <f t="shared" si="3"/>
        <v>0</v>
      </c>
    </row>
    <row r="207" spans="7:14" ht="15">
      <c r="G207" s="36"/>
      <c r="H207" s="21"/>
      <c r="I207" s="35"/>
      <c r="K207" s="2"/>
      <c r="L207" s="2"/>
      <c r="M207" s="20">
        <f>IF(B207="","",COUNTIF($D$3:D207,D207)-IF(D207="M",COUNTIF($Q$3:Q207,"M"))-IF(D207="F",COUNTIF($Q$3:Q207,"F")))</f>
      </c>
      <c r="N207" s="2">
        <f t="shared" si="3"/>
        <v>0</v>
      </c>
    </row>
    <row r="208" spans="7:14" ht="15">
      <c r="G208" s="36"/>
      <c r="H208" s="21"/>
      <c r="I208" s="35"/>
      <c r="K208" s="2"/>
      <c r="L208" s="2"/>
      <c r="M208" s="20">
        <f>IF(B208="","",COUNTIF($D$3:D208,D208)-IF(D208="M",COUNTIF($Q$3:Q208,"M"))-IF(D208="F",COUNTIF($Q$3:Q208,"F")))</f>
      </c>
      <c r="N208" s="2">
        <f t="shared" si="3"/>
        <v>0</v>
      </c>
    </row>
    <row r="209" spans="7:14" ht="15">
      <c r="G209" s="36"/>
      <c r="H209" s="21"/>
      <c r="I209" s="35"/>
      <c r="K209" s="2"/>
      <c r="L209" s="2"/>
      <c r="M209" s="20">
        <f>IF(B209="","",COUNTIF($D$3:D209,D209)-IF(D209="M",COUNTIF($Q$3:Q209,"M"))-IF(D209="F",COUNTIF($Q$3:Q209,"F")))</f>
      </c>
      <c r="N209" s="2">
        <f t="shared" si="3"/>
        <v>0</v>
      </c>
    </row>
    <row r="210" spans="7:14" ht="15">
      <c r="G210" s="36"/>
      <c r="H210" s="21"/>
      <c r="I210" s="35"/>
      <c r="K210" s="2"/>
      <c r="L210" s="2"/>
      <c r="M210" s="20">
        <f>IF(B210="","",COUNTIF($D$3:D210,D210)-IF(D210="M",COUNTIF($Q$3:Q210,"M"))-IF(D210="F",COUNTIF($Q$3:Q210,"F")))</f>
      </c>
      <c r="N210" s="2">
        <f t="shared" si="3"/>
        <v>0</v>
      </c>
    </row>
    <row r="211" spans="7:14" ht="15">
      <c r="G211" s="36"/>
      <c r="H211" s="21"/>
      <c r="I211" s="35"/>
      <c r="K211" s="2"/>
      <c r="L211" s="2"/>
      <c r="M211" s="20">
        <f>IF(B211="","",COUNTIF($D$3:D211,D211)-IF(D211="M",COUNTIF($Q$3:Q211,"M"))-IF(D211="F",COUNTIF($Q$3:Q211,"F")))</f>
      </c>
      <c r="N211" s="2">
        <f t="shared" si="3"/>
        <v>0</v>
      </c>
    </row>
    <row r="212" spans="7:14" ht="15">
      <c r="G212" s="36"/>
      <c r="H212" s="21"/>
      <c r="I212" s="35"/>
      <c r="K212" s="2"/>
      <c r="L212" s="2"/>
      <c r="M212" s="20">
        <f>IF(B212="","",COUNTIF($D$3:D212,D212)-IF(D212="M",COUNTIF($Q$3:Q212,"M"))-IF(D212="F",COUNTIF($Q$3:Q212,"F")))</f>
      </c>
      <c r="N212" s="2">
        <f t="shared" si="3"/>
        <v>0</v>
      </c>
    </row>
    <row r="213" spans="7:14" ht="15">
      <c r="G213" s="36"/>
      <c r="H213" s="21"/>
      <c r="I213" s="35"/>
      <c r="K213" s="2"/>
      <c r="L213" s="2"/>
      <c r="M213" s="20">
        <f>IF(B213="","",COUNTIF($D$3:D213,D213)-IF(D213="M",COUNTIF($Q$3:Q213,"M"))-IF(D213="F",COUNTIF($Q$3:Q213,"F")))</f>
      </c>
      <c r="N213" s="2">
        <f t="shared" si="3"/>
        <v>0</v>
      </c>
    </row>
    <row r="214" spans="7:14" ht="15">
      <c r="G214" s="36"/>
      <c r="H214" s="21"/>
      <c r="I214" s="35"/>
      <c r="K214" s="2"/>
      <c r="L214" s="2"/>
      <c r="M214" s="20">
        <f>IF(B214="","",COUNTIF($D$3:D214,D214)-IF(D214="M",COUNTIF($Q$3:Q214,"M"))-IF(D214="F",COUNTIF($Q$3:Q214,"F")))</f>
      </c>
      <c r="N214" s="2">
        <f t="shared" si="3"/>
        <v>0</v>
      </c>
    </row>
    <row r="215" spans="7:14" ht="15">
      <c r="G215" s="36"/>
      <c r="H215" s="21"/>
      <c r="I215" s="35"/>
      <c r="K215" s="2"/>
      <c r="L215" s="2"/>
      <c r="M215" s="20">
        <f>IF(B215="","",COUNTIF($D$3:D215,D215)-IF(D215="M",COUNTIF($Q$3:Q215,"M"))-IF(D215="F",COUNTIF($Q$3:Q215,"F")))</f>
      </c>
      <c r="N215" s="2">
        <f t="shared" si="3"/>
        <v>0</v>
      </c>
    </row>
    <row r="216" spans="7:14" ht="15">
      <c r="G216" s="36"/>
      <c r="H216" s="21"/>
      <c r="I216" s="35"/>
      <c r="K216" s="2"/>
      <c r="L216" s="2"/>
      <c r="M216" s="20">
        <f>IF(B216="","",COUNTIF($D$3:D216,D216)-IF(D216="M",COUNTIF($Q$3:Q216,"M"))-IF(D216="F",COUNTIF($Q$3:Q216,"F")))</f>
      </c>
      <c r="N216" s="2">
        <f t="shared" si="3"/>
        <v>0</v>
      </c>
    </row>
    <row r="217" spans="7:14" ht="15">
      <c r="G217" s="36"/>
      <c r="H217" s="21"/>
      <c r="I217" s="35"/>
      <c r="K217" s="2"/>
      <c r="L217" s="2"/>
      <c r="M217" s="20">
        <f>IF(B217="","",COUNTIF($D$3:D217,D217)-IF(D217="M",COUNTIF($Q$3:Q217,"M"))-IF(D217="F",COUNTIF($Q$3:Q217,"F")))</f>
      </c>
      <c r="N217" s="2">
        <f t="shared" si="3"/>
        <v>0</v>
      </c>
    </row>
    <row r="218" spans="7:14" ht="15">
      <c r="G218" s="36"/>
      <c r="H218" s="21"/>
      <c r="I218" s="35"/>
      <c r="K218" s="2"/>
      <c r="L218" s="2"/>
      <c r="M218" s="20">
        <f>IF(B218="","",COUNTIF($D$3:D218,D218)-IF(D218="M",COUNTIF($Q$3:Q218,"M"))-IF(D218="F",COUNTIF($Q$3:Q218,"F")))</f>
      </c>
      <c r="N218" s="2">
        <f t="shared" si="3"/>
        <v>0</v>
      </c>
    </row>
    <row r="219" spans="7:14" ht="15">
      <c r="G219" s="36"/>
      <c r="H219" s="21"/>
      <c r="I219" s="35"/>
      <c r="K219" s="2"/>
      <c r="L219" s="2"/>
      <c r="M219" s="20">
        <f>IF(B219="","",COUNTIF($D$3:D219,D219)-IF(D219="M",COUNTIF($Q$3:Q219,"M"))-IF(D219="F",COUNTIF($Q$3:Q219,"F")))</f>
      </c>
      <c r="N219" s="2">
        <f t="shared" si="3"/>
        <v>0</v>
      </c>
    </row>
    <row r="220" spans="7:14" ht="15">
      <c r="G220" s="36"/>
      <c r="H220" s="21"/>
      <c r="I220" s="35"/>
      <c r="K220" s="2"/>
      <c r="L220" s="2"/>
      <c r="M220" s="20">
        <f>IF(B220="","",COUNTIF($D$3:D220,D220)-IF(D220="M",COUNTIF($Q$3:Q220,"M"))-IF(D220="F",COUNTIF($Q$3:Q220,"F")))</f>
      </c>
      <c r="N220" s="2">
        <f t="shared" si="3"/>
        <v>0</v>
      </c>
    </row>
    <row r="221" spans="7:14" ht="15">
      <c r="G221" s="36"/>
      <c r="H221" s="21"/>
      <c r="I221" s="35"/>
      <c r="K221" s="2"/>
      <c r="L221" s="2"/>
      <c r="M221" s="20">
        <f>IF(B221="","",COUNTIF($D$3:D221,D221)-IF(D221="M",COUNTIF($Q$3:Q221,"M"))-IF(D221="F",COUNTIF($Q$3:Q221,"F")))</f>
      </c>
      <c r="N221" s="2">
        <f t="shared" si="3"/>
        <v>0</v>
      </c>
    </row>
    <row r="222" spans="7:14" ht="15">
      <c r="G222" s="36"/>
      <c r="H222" s="21"/>
      <c r="I222" s="35"/>
      <c r="K222" s="2"/>
      <c r="L222" s="2"/>
      <c r="M222" s="20">
        <f>IF(B222="","",COUNTIF($D$3:D222,D222)-IF(D222="M",COUNTIF($Q$3:Q222,"M"))-IF(D222="F",COUNTIF($Q$3:Q222,"F")))</f>
      </c>
      <c r="N222" s="2">
        <f t="shared" si="3"/>
        <v>0</v>
      </c>
    </row>
    <row r="223" spans="7:14" ht="15">
      <c r="G223" s="36"/>
      <c r="H223" s="21"/>
      <c r="I223" s="35"/>
      <c r="K223" s="2"/>
      <c r="L223" s="2"/>
      <c r="M223" s="20">
        <f>IF(B223="","",COUNTIF($D$3:D223,D223)-IF(D223="M",COUNTIF($Q$3:Q223,"M"))-IF(D223="F",COUNTIF($Q$3:Q223,"F")))</f>
      </c>
      <c r="N223" s="2">
        <f t="shared" si="3"/>
        <v>0</v>
      </c>
    </row>
    <row r="224" spans="7:14" ht="15">
      <c r="G224" s="36"/>
      <c r="H224" s="21"/>
      <c r="I224" s="35"/>
      <c r="K224" s="2"/>
      <c r="L224" s="2"/>
      <c r="M224" s="20">
        <f>IF(B224="","",COUNTIF($D$3:D224,D224)-IF(D224="M",COUNTIF($Q$3:Q224,"M"))-IF(D224="F",COUNTIF($Q$3:Q224,"F")))</f>
      </c>
      <c r="N224" s="2">
        <f t="shared" si="3"/>
        <v>0</v>
      </c>
    </row>
    <row r="225" spans="7:14" ht="15">
      <c r="G225" s="36"/>
      <c r="H225" s="21"/>
      <c r="I225" s="35"/>
      <c r="K225" s="2"/>
      <c r="L225" s="2"/>
      <c r="M225" s="20">
        <f>IF(B225="","",COUNTIF($D$3:D225,D225)-IF(D225="M",COUNTIF($Q$3:Q225,"M"))-IF(D225="F",COUNTIF($Q$3:Q225,"F")))</f>
      </c>
      <c r="N225" s="2">
        <f t="shared" si="3"/>
        <v>0</v>
      </c>
    </row>
    <row r="226" spans="7:14" ht="15">
      <c r="G226" s="36"/>
      <c r="H226" s="21"/>
      <c r="I226" s="35"/>
      <c r="K226" s="2"/>
      <c r="L226" s="2"/>
      <c r="M226" s="20">
        <f>IF(B226="","",COUNTIF($D$3:D226,D226)-IF(D226="M",COUNTIF($Q$3:Q226,"M"))-IF(D226="F",COUNTIF($Q$3:Q226,"F")))</f>
      </c>
      <c r="N226" s="2">
        <f t="shared" si="3"/>
        <v>0</v>
      </c>
    </row>
    <row r="227" spans="7:14" ht="15">
      <c r="G227" s="36"/>
      <c r="H227" s="21"/>
      <c r="I227" s="35"/>
      <c r="K227" s="2"/>
      <c r="L227" s="2"/>
      <c r="M227" s="20">
        <f>IF(B227="","",COUNTIF($D$3:D227,D227)-IF(D227="M",COUNTIF($Q$3:Q227,"M"))-IF(D227="F",COUNTIF($Q$3:Q227,"F")))</f>
      </c>
      <c r="N227" s="2">
        <f t="shared" si="3"/>
        <v>0</v>
      </c>
    </row>
    <row r="228" spans="7:14" ht="15">
      <c r="G228" s="36"/>
      <c r="H228" s="21"/>
      <c r="I228" s="35"/>
      <c r="K228" s="2"/>
      <c r="L228" s="2"/>
      <c r="M228" s="20">
        <f>IF(B228="","",COUNTIF($D$3:D228,D228)-IF(D228="M",COUNTIF($Q$3:Q228,"M"))-IF(D228="F",COUNTIF($Q$3:Q228,"F")))</f>
      </c>
      <c r="N228" s="2">
        <f t="shared" si="3"/>
        <v>0</v>
      </c>
    </row>
    <row r="229" spans="7:14" ht="15">
      <c r="G229" s="36"/>
      <c r="H229" s="21"/>
      <c r="I229" s="35"/>
      <c r="K229" s="2"/>
      <c r="L229" s="2"/>
      <c r="M229" s="20">
        <f>IF(B229="","",COUNTIF($D$3:D229,D229)-IF(D229="M",COUNTIF($Q$3:Q229,"M"))-IF(D229="F",COUNTIF($Q$3:Q229,"F")))</f>
      </c>
      <c r="N229" s="2">
        <f t="shared" si="3"/>
        <v>0</v>
      </c>
    </row>
    <row r="230" spans="7:14" ht="15">
      <c r="G230" s="36"/>
      <c r="H230" s="21"/>
      <c r="I230" s="35"/>
      <c r="K230" s="2"/>
      <c r="L230" s="2"/>
      <c r="M230" s="20">
        <f>IF(B230="","",COUNTIF($D$3:D230,D230)-IF(D230="M",COUNTIF($Q$3:Q230,"M"))-IF(D230="F",COUNTIF($Q$3:Q230,"F")))</f>
      </c>
      <c r="N230" s="2">
        <f t="shared" si="3"/>
        <v>0</v>
      </c>
    </row>
    <row r="231" spans="7:14" ht="15">
      <c r="G231" s="36"/>
      <c r="H231" s="21"/>
      <c r="I231" s="35"/>
      <c r="K231" s="2"/>
      <c r="L231" s="2"/>
      <c r="M231" s="20">
        <f>IF(B231="","",COUNTIF($D$3:D231,D231)-IF(D231="M",COUNTIF($Q$3:Q231,"M"))-IF(D231="F",COUNTIF($Q$3:Q231,"F")))</f>
      </c>
      <c r="N231" s="2">
        <f t="shared" si="3"/>
        <v>0</v>
      </c>
    </row>
    <row r="232" spans="7:14" ht="15">
      <c r="G232" s="36"/>
      <c r="H232" s="21"/>
      <c r="I232" s="35"/>
      <c r="K232" s="2"/>
      <c r="L232" s="2"/>
      <c r="M232" s="20">
        <f>IF(B232="","",COUNTIF($D$3:D232,D232)-IF(D232="M",COUNTIF($Q$3:Q232,"M"))-IF(D232="F",COUNTIF($Q$3:Q232,"F")))</f>
      </c>
      <c r="N232" s="2">
        <f t="shared" si="3"/>
        <v>0</v>
      </c>
    </row>
    <row r="233" spans="7:14" ht="15">
      <c r="G233" s="36"/>
      <c r="H233" s="21"/>
      <c r="I233" s="35"/>
      <c r="K233" s="2"/>
      <c r="L233" s="2"/>
      <c r="M233" s="20">
        <f>IF(B233="","",COUNTIF($D$3:D233,D233)-IF(D233="M",COUNTIF($Q$3:Q233,"M"))-IF(D233="F",COUNTIF($Q$3:Q233,"F")))</f>
      </c>
      <c r="N233" s="2">
        <f t="shared" si="3"/>
        <v>0</v>
      </c>
    </row>
    <row r="234" spans="7:14" ht="15">
      <c r="G234" s="36"/>
      <c r="H234" s="21"/>
      <c r="I234" s="35"/>
      <c r="K234" s="2"/>
      <c r="L234" s="2"/>
      <c r="M234" s="20">
        <f>IF(B234="","",COUNTIF($D$3:D234,D234)-IF(D234="M",COUNTIF($Q$3:Q234,"M"))-IF(D234="F",COUNTIF($Q$3:Q234,"F")))</f>
      </c>
      <c r="N234" s="2">
        <f t="shared" si="3"/>
        <v>0</v>
      </c>
    </row>
    <row r="235" spans="7:14" ht="15">
      <c r="G235" s="36"/>
      <c r="H235" s="21"/>
      <c r="I235" s="35"/>
      <c r="K235" s="2"/>
      <c r="L235" s="2"/>
      <c r="M235" s="20">
        <f>IF(B235="","",COUNTIF($D$3:D235,D235)-IF(D235="M",COUNTIF($Q$3:Q235,"M"))-IF(D235="F",COUNTIF($Q$3:Q235,"F")))</f>
      </c>
      <c r="N235" s="2">
        <f t="shared" si="3"/>
        <v>0</v>
      </c>
    </row>
    <row r="236" spans="7:14" ht="15">
      <c r="G236" s="36"/>
      <c r="H236" s="21"/>
      <c r="I236" s="35"/>
      <c r="K236" s="2"/>
      <c r="L236" s="2"/>
      <c r="M236" s="20">
        <f>IF(B236="","",COUNTIF($D$3:D236,D236)-IF(D236="M",COUNTIF($Q$3:Q236,"M"))-IF(D236="F",COUNTIF($Q$3:Q236,"F")))</f>
      </c>
      <c r="N236" s="2">
        <f t="shared" si="3"/>
        <v>0</v>
      </c>
    </row>
    <row r="237" spans="7:14" ht="15">
      <c r="G237" s="36"/>
      <c r="H237" s="21"/>
      <c r="I237" s="35"/>
      <c r="K237" s="2"/>
      <c r="L237" s="2"/>
      <c r="M237" s="20">
        <f>IF(B237="","",COUNTIF($D$3:D237,D237)-IF(D237="M",COUNTIF($Q$3:Q237,"M"))-IF(D237="F",COUNTIF($Q$3:Q237,"F")))</f>
      </c>
      <c r="N237" s="2">
        <f t="shared" si="3"/>
        <v>0</v>
      </c>
    </row>
    <row r="238" spans="7:14" ht="15">
      <c r="G238" s="36"/>
      <c r="H238" s="21"/>
      <c r="I238" s="35"/>
      <c r="K238" s="2"/>
      <c r="L238" s="2"/>
      <c r="M238" s="20">
        <f>IF(B238="","",COUNTIF($D$3:D238,D238)-IF(D238="M",COUNTIF($Q$3:Q238,"M"))-IF(D238="F",COUNTIF($Q$3:Q238,"F")))</f>
      </c>
      <c r="N238" s="2">
        <f t="shared" si="3"/>
        <v>0</v>
      </c>
    </row>
    <row r="239" spans="7:14" ht="15">
      <c r="G239" s="36"/>
      <c r="H239" s="21"/>
      <c r="I239" s="35"/>
      <c r="K239" s="2"/>
      <c r="L239" s="2"/>
      <c r="M239" s="20">
        <f>IF(B239="","",COUNTIF($D$3:D239,D239)-IF(D239="M",COUNTIF($Q$3:Q239,"M"))-IF(D239="F",COUNTIF($Q$3:Q239,"F")))</f>
      </c>
      <c r="N239" s="2">
        <f t="shared" si="3"/>
        <v>0</v>
      </c>
    </row>
    <row r="240" spans="7:14" ht="15">
      <c r="G240" s="36"/>
      <c r="H240" s="21"/>
      <c r="I240" s="35"/>
      <c r="K240" s="2"/>
      <c r="L240" s="2"/>
      <c r="M240" s="20">
        <f>IF(B240="","",COUNTIF($D$3:D240,D240)-IF(D240="M",COUNTIF($Q$3:Q240,"M"))-IF(D240="F",COUNTIF($Q$3:Q240,"F")))</f>
      </c>
      <c r="N240" s="2">
        <f t="shared" si="3"/>
        <v>0</v>
      </c>
    </row>
    <row r="241" spans="7:14" ht="15">
      <c r="G241" s="36"/>
      <c r="H241" s="21"/>
      <c r="I241" s="35"/>
      <c r="K241" s="2"/>
      <c r="L241" s="2"/>
      <c r="M241" s="20">
        <f>IF(B241="","",COUNTIF($D$3:D241,D241)-IF(D241="M",COUNTIF($Q$3:Q241,"M"))-IF(D241="F",COUNTIF($Q$3:Q241,"F")))</f>
      </c>
      <c r="N241" s="2">
        <f t="shared" si="3"/>
        <v>0</v>
      </c>
    </row>
    <row r="242" spans="7:14" ht="15">
      <c r="G242" s="36"/>
      <c r="H242" s="21"/>
      <c r="I242" s="35"/>
      <c r="K242" s="2"/>
      <c r="L242" s="2"/>
      <c r="M242" s="20">
        <f>IF(B242="","",COUNTIF($D$3:D242,D242)-IF(D242="M",COUNTIF($Q$3:Q242,"M"))-IF(D242="F",COUNTIF($Q$3:Q242,"F")))</f>
      </c>
      <c r="N242" s="2">
        <f t="shared" si="3"/>
        <v>0</v>
      </c>
    </row>
    <row r="243" spans="7:14" ht="15">
      <c r="G243" s="36"/>
      <c r="H243" s="21"/>
      <c r="I243" s="35"/>
      <c r="K243" s="2"/>
      <c r="L243" s="2"/>
      <c r="M243" s="20">
        <f>IF(B243="","",COUNTIF($D$3:D243,D243)-IF(D243="M",COUNTIF($Q$3:Q243,"M"))-IF(D243="F",COUNTIF($Q$3:Q243,"F")))</f>
      </c>
      <c r="N243" s="2">
        <f t="shared" si="3"/>
        <v>0</v>
      </c>
    </row>
    <row r="244" spans="7:14" ht="15">
      <c r="G244" s="36"/>
      <c r="H244" s="21"/>
      <c r="I244" s="35"/>
      <c r="K244" s="2"/>
      <c r="L244" s="2"/>
      <c r="M244" s="20">
        <f>IF(B244="","",COUNTIF($D$3:D244,D244)-IF(D244="M",COUNTIF($Q$3:Q244,"M"))-IF(D244="F",COUNTIF($Q$3:Q244,"F")))</f>
      </c>
      <c r="N244" s="2">
        <f t="shared" si="3"/>
        <v>0</v>
      </c>
    </row>
    <row r="245" spans="7:14" ht="15">
      <c r="G245" s="36"/>
      <c r="H245" s="21"/>
      <c r="I245" s="35"/>
      <c r="K245" s="2"/>
      <c r="L245" s="2"/>
      <c r="M245" s="20">
        <f>IF(B245="","",COUNTIF($D$3:D245,D245)-IF(D245="M",COUNTIF($Q$3:Q245,"M"))-IF(D245="F",COUNTIF($Q$3:Q245,"F")))</f>
      </c>
      <c r="N245" s="2">
        <f t="shared" si="3"/>
        <v>0</v>
      </c>
    </row>
    <row r="246" spans="7:14" ht="15">
      <c r="G246" s="36"/>
      <c r="H246" s="21"/>
      <c r="I246" s="35"/>
      <c r="K246" s="2"/>
      <c r="L246" s="2"/>
      <c r="M246" s="20">
        <f>IF(B246="","",COUNTIF($D$3:D246,D246)-IF(D246="M",COUNTIF($Q$3:Q246,"M"))-IF(D246="F",COUNTIF($Q$3:Q246,"F")))</f>
      </c>
      <c r="N246" s="2">
        <f t="shared" si="3"/>
        <v>0</v>
      </c>
    </row>
    <row r="247" spans="7:14" ht="15">
      <c r="G247" s="36"/>
      <c r="H247" s="21"/>
      <c r="I247" s="35"/>
      <c r="K247" s="2"/>
      <c r="L247" s="2"/>
      <c r="M247" s="20">
        <f>IF(B247="","",COUNTIF($D$3:D247,D247)-IF(D247="M",COUNTIF($Q$3:Q247,"M"))-IF(D247="F",COUNTIF($Q$3:Q247,"F")))</f>
      </c>
      <c r="N247" s="2">
        <f t="shared" si="3"/>
        <v>0</v>
      </c>
    </row>
    <row r="248" spans="7:14" ht="15">
      <c r="G248" s="36"/>
      <c r="H248" s="21"/>
      <c r="I248" s="35"/>
      <c r="K248" s="2"/>
      <c r="L248" s="2"/>
      <c r="M248" s="20">
        <f>IF(B248="","",COUNTIF($D$3:D248,D248)-IF(D248="M",COUNTIF($Q$3:Q248,"M"))-IF(D248="F",COUNTIF($Q$3:Q248,"F")))</f>
      </c>
      <c r="N248" s="2">
        <f t="shared" si="3"/>
        <v>0</v>
      </c>
    </row>
    <row r="249" spans="7:14" ht="15">
      <c r="G249" s="36"/>
      <c r="H249" s="21"/>
      <c r="I249" s="35"/>
      <c r="K249" s="2"/>
      <c r="L249" s="2"/>
      <c r="M249" s="20">
        <f>IF(B249="","",COUNTIF($D$3:D249,D249)-IF(D249="M",COUNTIF($Q$3:Q249,"M"))-IF(D249="F",COUNTIF($Q$3:Q249,"F")))</f>
      </c>
      <c r="N249" s="2">
        <f t="shared" si="3"/>
        <v>0</v>
      </c>
    </row>
    <row r="250" spans="7:14" ht="15">
      <c r="G250" s="36"/>
      <c r="H250" s="21"/>
      <c r="I250" s="35"/>
      <c r="K250" s="2"/>
      <c r="L250" s="2"/>
      <c r="M250" s="20">
        <f>IF(B250="","",COUNTIF($D$3:D250,D250)-IF(D250="M",COUNTIF($Q$3:Q250,"M"))-IF(D250="F",COUNTIF($Q$3:Q250,"F")))</f>
      </c>
      <c r="N250" s="2">
        <f t="shared" si="3"/>
        <v>0</v>
      </c>
    </row>
    <row r="251" spans="7:14" ht="15">
      <c r="G251" s="36"/>
      <c r="H251" s="21"/>
      <c r="I251" s="35"/>
      <c r="K251" s="2"/>
      <c r="L251" s="2"/>
      <c r="M251" s="20">
        <f>IF(B251="","",COUNTIF($D$3:D251,D251)-IF(D251="M",COUNTIF($Q$3:Q251,"M"))-IF(D251="F",COUNTIF($Q$3:Q251,"F")))</f>
      </c>
      <c r="N251" s="2">
        <f t="shared" si="3"/>
        <v>0</v>
      </c>
    </row>
    <row r="252" spans="7:14" ht="15">
      <c r="G252" s="36"/>
      <c r="H252" s="21"/>
      <c r="I252" s="35"/>
      <c r="K252" s="2"/>
      <c r="L252" s="2"/>
      <c r="M252" s="20">
        <f>IF(B252="","",COUNTIF($D$3:D252,D252)-IF(D252="M",COUNTIF($Q$3:Q252,"M"))-IF(D252="F",COUNTIF($Q$3:Q252,"F")))</f>
      </c>
      <c r="N252" s="2">
        <f t="shared" si="3"/>
        <v>0</v>
      </c>
    </row>
    <row r="253" spans="7:14" ht="15">
      <c r="G253" s="36"/>
      <c r="H253" s="21"/>
      <c r="I253" s="35"/>
      <c r="K253" s="2"/>
      <c r="L253" s="2"/>
      <c r="M253" s="20">
        <f>IF(B253="","",COUNTIF($D$3:D253,D253)-IF(D253="M",COUNTIF($Q$3:Q253,"M"))-IF(D253="F",COUNTIF($Q$3:Q253,"F")))</f>
      </c>
      <c r="N253" s="2">
        <f t="shared" si="3"/>
        <v>0</v>
      </c>
    </row>
    <row r="254" spans="7:14" ht="15">
      <c r="G254" s="36"/>
      <c r="H254" s="21"/>
      <c r="I254" s="35"/>
      <c r="K254" s="2"/>
      <c r="L254" s="2"/>
      <c r="M254" s="20">
        <f>IF(B254="","",COUNTIF($D$3:D254,D254)-IF(D254="M",COUNTIF($Q$3:Q254,"M"))-IF(D254="F",COUNTIF($Q$3:Q254,"F")))</f>
      </c>
      <c r="N254" s="2">
        <f t="shared" si="3"/>
        <v>0</v>
      </c>
    </row>
    <row r="255" spans="7:14" ht="15">
      <c r="G255" s="36"/>
      <c r="H255" s="21"/>
      <c r="I255" s="35"/>
      <c r="K255" s="2"/>
      <c r="L255" s="2"/>
      <c r="M255" s="20">
        <f>IF(B255="","",COUNTIF($D$3:D255,D255)-IF(D255="M",COUNTIF($Q$3:Q255,"M"))-IF(D255="F",COUNTIF($Q$3:Q255,"F")))</f>
      </c>
      <c r="N255" s="2">
        <f t="shared" si="3"/>
        <v>0</v>
      </c>
    </row>
    <row r="256" spans="7:14" ht="15">
      <c r="G256" s="36"/>
      <c r="H256" s="21"/>
      <c r="I256" s="35"/>
      <c r="K256" s="2"/>
      <c r="L256" s="2"/>
      <c r="M256" s="20">
        <f>IF(B256="","",COUNTIF($D$3:D256,D256)-IF(D256="M",COUNTIF($Q$3:Q256,"M"))-IF(D256="F",COUNTIF($Q$3:Q256,"F")))</f>
      </c>
      <c r="N256" s="2">
        <f t="shared" si="3"/>
        <v>0</v>
      </c>
    </row>
    <row r="257" spans="7:14" ht="15">
      <c r="G257" s="36"/>
      <c r="H257" s="21"/>
      <c r="I257" s="35"/>
      <c r="K257" s="2"/>
      <c r="L257" s="2"/>
      <c r="M257" s="20">
        <f>IF(B257="","",COUNTIF($D$3:D257,D257)-IF(D257="M",COUNTIF($Q$3:Q257,"M"))-IF(D257="F",COUNTIF($Q$3:Q257,"F")))</f>
      </c>
      <c r="N257" s="2">
        <f t="shared" si="3"/>
        <v>0</v>
      </c>
    </row>
    <row r="258" spans="7:14" ht="15">
      <c r="G258" s="36"/>
      <c r="H258" s="21"/>
      <c r="I258" s="35"/>
      <c r="K258" s="2"/>
      <c r="L258" s="2"/>
      <c r="M258" s="20">
        <f>IF(B258="","",COUNTIF($D$3:D258,D258)-IF(D258="M",COUNTIF($Q$3:Q258,"M"))-IF(D258="F",COUNTIF($Q$3:Q258,"F")))</f>
      </c>
      <c r="N258" s="2">
        <f t="shared" si="3"/>
        <v>0</v>
      </c>
    </row>
    <row r="259" spans="7:14" ht="15">
      <c r="G259" s="36"/>
      <c r="H259" s="21"/>
      <c r="I259" s="35"/>
      <c r="K259" s="2"/>
      <c r="L259" s="2"/>
      <c r="M259" s="20">
        <f>IF(B259="","",COUNTIF($D$3:D259,D259)-IF(D259="M",COUNTIF($Q$3:Q259,"M"))-IF(D259="F",COUNTIF($Q$3:Q259,"F")))</f>
      </c>
      <c r="N259" s="2">
        <f t="shared" si="3"/>
        <v>0</v>
      </c>
    </row>
    <row r="260" spans="7:14" ht="15">
      <c r="G260" s="36"/>
      <c r="H260" s="21"/>
      <c r="I260" s="35"/>
      <c r="K260" s="2"/>
      <c r="L260" s="2"/>
      <c r="M260" s="20">
        <f>IF(B260="","",COUNTIF($D$3:D260,D260)-IF(D260="M",COUNTIF($Q$3:Q260,"M"))-IF(D260="F",COUNTIF($Q$3:Q260,"F")))</f>
      </c>
      <c r="N260" s="2">
        <f t="shared" si="3"/>
        <v>0</v>
      </c>
    </row>
    <row r="261" spans="7:14" ht="15">
      <c r="G261" s="36"/>
      <c r="H261" s="21"/>
      <c r="I261" s="35"/>
      <c r="K261" s="2"/>
      <c r="L261" s="2"/>
      <c r="M261" s="20">
        <f>IF(B261="","",COUNTIF($D$3:D261,D261)-IF(D261="M",COUNTIF($Q$3:Q261,"M"))-IF(D261="F",COUNTIF($Q$3:Q261,"F")))</f>
      </c>
      <c r="N261" s="2">
        <f aca="true" t="shared" si="4" ref="N261:N324">A261</f>
        <v>0</v>
      </c>
    </row>
    <row r="262" spans="7:14" ht="15">
      <c r="G262" s="36"/>
      <c r="H262" s="21"/>
      <c r="I262" s="35"/>
      <c r="K262" s="2"/>
      <c r="L262" s="2"/>
      <c r="M262" s="20">
        <f>IF(B262="","",COUNTIF($D$3:D262,D262)-IF(D262="M",COUNTIF($Q$3:Q262,"M"))-IF(D262="F",COUNTIF($Q$3:Q262,"F")))</f>
      </c>
      <c r="N262" s="2">
        <f t="shared" si="4"/>
        <v>0</v>
      </c>
    </row>
    <row r="263" spans="7:14" ht="15">
      <c r="G263" s="36"/>
      <c r="H263" s="21"/>
      <c r="I263" s="35"/>
      <c r="K263" s="2"/>
      <c r="L263" s="2"/>
      <c r="M263" s="20">
        <f>IF(B263="","",COUNTIF($D$3:D263,D263)-IF(D263="M",COUNTIF($Q$3:Q263,"M"))-IF(D263="F",COUNTIF($Q$3:Q263,"F")))</f>
      </c>
      <c r="N263" s="2">
        <f t="shared" si="4"/>
        <v>0</v>
      </c>
    </row>
    <row r="264" spans="7:14" ht="15">
      <c r="G264" s="36"/>
      <c r="H264" s="21"/>
      <c r="I264" s="35"/>
      <c r="K264" s="2"/>
      <c r="L264" s="2"/>
      <c r="M264" s="20">
        <f>IF(B264="","",COUNTIF($D$3:D264,D264)-IF(D264="M",COUNTIF($Q$3:Q264,"M"))-IF(D264="F",COUNTIF($Q$3:Q264,"F")))</f>
      </c>
      <c r="N264" s="2">
        <f t="shared" si="4"/>
        <v>0</v>
      </c>
    </row>
    <row r="265" spans="7:14" ht="15">
      <c r="G265" s="36"/>
      <c r="H265" s="21"/>
      <c r="I265" s="35"/>
      <c r="K265" s="2"/>
      <c r="L265" s="2"/>
      <c r="M265" s="20">
        <f>IF(B265="","",COUNTIF($D$3:D265,D265)-IF(D265="M",COUNTIF($Q$3:Q265,"M"))-IF(D265="F",COUNTIF($Q$3:Q265,"F")))</f>
      </c>
      <c r="N265" s="2">
        <f t="shared" si="4"/>
        <v>0</v>
      </c>
    </row>
    <row r="266" spans="7:14" ht="15">
      <c r="G266" s="36"/>
      <c r="H266" s="21"/>
      <c r="I266" s="35"/>
      <c r="K266" s="2"/>
      <c r="L266" s="2"/>
      <c r="M266" s="20">
        <f>IF(B266="","",COUNTIF($D$3:D266,D266)-IF(D266="M",COUNTIF($Q$3:Q266,"M"))-IF(D266="F",COUNTIF($Q$3:Q266,"F")))</f>
      </c>
      <c r="N266" s="2">
        <f t="shared" si="4"/>
        <v>0</v>
      </c>
    </row>
    <row r="267" spans="7:14" ht="15">
      <c r="G267" s="36"/>
      <c r="H267" s="21"/>
      <c r="I267" s="35"/>
      <c r="K267" s="2"/>
      <c r="L267" s="2"/>
      <c r="M267" s="20">
        <f>IF(B267="","",COUNTIF($D$3:D267,D267)-IF(D267="M",COUNTIF($Q$3:Q267,"M"))-IF(D267="F",COUNTIF($Q$3:Q267,"F")))</f>
      </c>
      <c r="N267" s="2">
        <f t="shared" si="4"/>
        <v>0</v>
      </c>
    </row>
    <row r="268" spans="7:14" ht="15">
      <c r="G268" s="36"/>
      <c r="H268" s="21"/>
      <c r="I268" s="35"/>
      <c r="K268" s="2"/>
      <c r="L268" s="2"/>
      <c r="M268" s="20">
        <f>IF(B268="","",COUNTIF($D$3:D268,D268)-IF(D268="M",COUNTIF($Q$3:Q268,"M"))-IF(D268="F",COUNTIF($Q$3:Q268,"F")))</f>
      </c>
      <c r="N268" s="2">
        <f t="shared" si="4"/>
        <v>0</v>
      </c>
    </row>
    <row r="269" spans="7:14" ht="15">
      <c r="G269" s="36"/>
      <c r="H269" s="21"/>
      <c r="I269" s="35"/>
      <c r="K269" s="2"/>
      <c r="L269" s="2"/>
      <c r="M269" s="20">
        <f>IF(B269="","",COUNTIF($D$3:D269,D269)-IF(D269="M",COUNTIF($Q$3:Q269,"M"))-IF(D269="F",COUNTIF($Q$3:Q269,"F")))</f>
      </c>
      <c r="N269" s="2">
        <f t="shared" si="4"/>
        <v>0</v>
      </c>
    </row>
    <row r="270" spans="7:14" ht="15">
      <c r="G270" s="36"/>
      <c r="H270" s="21"/>
      <c r="I270" s="35"/>
      <c r="K270" s="2"/>
      <c r="L270" s="2"/>
      <c r="M270" s="20">
        <f>IF(B270="","",COUNTIF($D$3:D270,D270)-IF(D270="M",COUNTIF($Q$3:Q270,"M"))-IF(D270="F",COUNTIF($Q$3:Q270,"F")))</f>
      </c>
      <c r="N270" s="2">
        <f t="shared" si="4"/>
        <v>0</v>
      </c>
    </row>
    <row r="271" spans="7:14" ht="15">
      <c r="G271" s="36"/>
      <c r="H271" s="21"/>
      <c r="I271" s="35"/>
      <c r="K271" s="2"/>
      <c r="L271" s="2"/>
      <c r="M271" s="20">
        <f>IF(B271="","",COUNTIF($D$3:D271,D271)-IF(D271="M",COUNTIF($Q$3:Q271,"M"))-IF(D271="F",COUNTIF($Q$3:Q271,"F")))</f>
      </c>
      <c r="N271" s="2">
        <f t="shared" si="4"/>
        <v>0</v>
      </c>
    </row>
    <row r="272" spans="7:14" ht="15">
      <c r="G272" s="36"/>
      <c r="H272" s="21"/>
      <c r="I272" s="35"/>
      <c r="K272" s="2"/>
      <c r="L272" s="2"/>
      <c r="M272" s="20">
        <f>IF(B272="","",COUNTIF($D$3:D272,D272)-IF(D272="M",COUNTIF($Q$3:Q272,"M"))-IF(D272="F",COUNTIF($Q$3:Q272,"F")))</f>
      </c>
      <c r="N272" s="2">
        <f t="shared" si="4"/>
        <v>0</v>
      </c>
    </row>
    <row r="273" spans="7:14" ht="15">
      <c r="G273" s="36"/>
      <c r="H273" s="21"/>
      <c r="I273" s="35"/>
      <c r="K273" s="2"/>
      <c r="L273" s="2"/>
      <c r="M273" s="20">
        <f>IF(B273="","",COUNTIF($D$3:D273,D273)-IF(D273="M",COUNTIF($Q$3:Q273,"M"))-IF(D273="F",COUNTIF($Q$3:Q273,"F")))</f>
      </c>
      <c r="N273" s="2">
        <f t="shared" si="4"/>
        <v>0</v>
      </c>
    </row>
    <row r="274" spans="7:14" ht="15">
      <c r="G274" s="36"/>
      <c r="H274" s="21"/>
      <c r="I274" s="35"/>
      <c r="K274" s="2"/>
      <c r="L274" s="2"/>
      <c r="M274" s="20">
        <f>IF(B274="","",COUNTIF($D$3:D274,D274)-IF(D274="M",COUNTIF($Q$3:Q274,"M"))-IF(D274="F",COUNTIF($Q$3:Q274,"F")))</f>
      </c>
      <c r="N274" s="2">
        <f t="shared" si="4"/>
        <v>0</v>
      </c>
    </row>
    <row r="275" spans="7:14" ht="15">
      <c r="G275" s="36"/>
      <c r="H275" s="21"/>
      <c r="I275" s="35"/>
      <c r="K275" s="2"/>
      <c r="L275" s="2"/>
      <c r="M275" s="20">
        <f>IF(B275="","",COUNTIF($D$3:D275,D275)-IF(D275="M",COUNTIF($Q$3:Q275,"M"))-IF(D275="F",COUNTIF($Q$3:Q275,"F")))</f>
      </c>
      <c r="N275" s="2">
        <f t="shared" si="4"/>
        <v>0</v>
      </c>
    </row>
    <row r="276" spans="7:14" ht="15">
      <c r="G276" s="36"/>
      <c r="H276" s="21"/>
      <c r="I276" s="35"/>
      <c r="K276" s="2"/>
      <c r="L276" s="2"/>
      <c r="M276" s="20">
        <f>IF(B276="","",COUNTIF($D$3:D276,D276)-IF(D276="M",COUNTIF($Q$3:Q276,"M"))-IF(D276="F",COUNTIF($Q$3:Q276,"F")))</f>
      </c>
      <c r="N276" s="2">
        <f t="shared" si="4"/>
        <v>0</v>
      </c>
    </row>
    <row r="277" spans="7:14" ht="15">
      <c r="G277" s="36"/>
      <c r="H277" s="21"/>
      <c r="I277" s="35"/>
      <c r="K277" s="2"/>
      <c r="L277" s="2"/>
      <c r="M277" s="20">
        <f>IF(B277="","",COUNTIF($D$3:D277,D277)-IF(D277="M",COUNTIF($Q$3:Q277,"M"))-IF(D277="F",COUNTIF($Q$3:Q277,"F")))</f>
      </c>
      <c r="N277" s="2">
        <f t="shared" si="4"/>
        <v>0</v>
      </c>
    </row>
    <row r="278" spans="7:14" ht="15">
      <c r="G278" s="36"/>
      <c r="H278" s="21"/>
      <c r="I278" s="35"/>
      <c r="K278" s="2"/>
      <c r="L278" s="2"/>
      <c r="M278" s="20">
        <f>IF(B278="","",COUNTIF($D$3:D278,D278)-IF(D278="M",COUNTIF($Q$3:Q278,"M"))-IF(D278="F",COUNTIF($Q$3:Q278,"F")))</f>
      </c>
      <c r="N278" s="2">
        <f t="shared" si="4"/>
        <v>0</v>
      </c>
    </row>
    <row r="279" spans="7:14" ht="15">
      <c r="G279" s="36"/>
      <c r="H279" s="21"/>
      <c r="I279" s="35"/>
      <c r="K279" s="2"/>
      <c r="L279" s="2"/>
      <c r="M279" s="20">
        <f>IF(B279="","",COUNTIF($D$3:D279,D279)-IF(D279="M",COUNTIF($Q$3:Q279,"M"))-IF(D279="F",COUNTIF($Q$3:Q279,"F")))</f>
      </c>
      <c r="N279" s="2">
        <f t="shared" si="4"/>
        <v>0</v>
      </c>
    </row>
    <row r="280" spans="7:14" ht="15">
      <c r="G280" s="36"/>
      <c r="H280" s="21"/>
      <c r="I280" s="35"/>
      <c r="K280" s="2"/>
      <c r="L280" s="2"/>
      <c r="M280" s="20">
        <f>IF(B280="","",COUNTIF($D$3:D280,D280)-IF(D280="M",COUNTIF($Q$3:Q280,"M"))-IF(D280="F",COUNTIF($Q$3:Q280,"F")))</f>
      </c>
      <c r="N280" s="2">
        <f t="shared" si="4"/>
        <v>0</v>
      </c>
    </row>
    <row r="281" spans="7:14" ht="15">
      <c r="G281" s="36"/>
      <c r="H281" s="21"/>
      <c r="I281" s="35"/>
      <c r="K281" s="2"/>
      <c r="L281" s="2"/>
      <c r="M281" s="20">
        <f>IF(B281="","",COUNTIF($D$3:D281,D281)-IF(D281="M",COUNTIF($Q$3:Q281,"M"))-IF(D281="F",COUNTIF($Q$3:Q281,"F")))</f>
      </c>
      <c r="N281" s="2">
        <f t="shared" si="4"/>
        <v>0</v>
      </c>
    </row>
    <row r="282" spans="7:14" ht="15">
      <c r="G282" s="36"/>
      <c r="H282" s="21"/>
      <c r="I282" s="35"/>
      <c r="K282" s="2"/>
      <c r="L282" s="2"/>
      <c r="M282" s="20">
        <f>IF(B282="","",COUNTIF($D$3:D282,D282)-IF(D282="M",COUNTIF($Q$3:Q282,"M"))-IF(D282="F",COUNTIF($Q$3:Q282,"F")))</f>
      </c>
      <c r="N282" s="2">
        <f t="shared" si="4"/>
        <v>0</v>
      </c>
    </row>
    <row r="283" spans="7:14" ht="15">
      <c r="G283" s="36"/>
      <c r="H283" s="21"/>
      <c r="I283" s="35"/>
      <c r="K283" s="2"/>
      <c r="L283" s="2"/>
      <c r="M283" s="20">
        <f>IF(B283="","",COUNTIF($D$3:D283,D283)-IF(D283="M",COUNTIF($Q$3:Q283,"M"))-IF(D283="F",COUNTIF($Q$3:Q283,"F")))</f>
      </c>
      <c r="N283" s="2">
        <f t="shared" si="4"/>
        <v>0</v>
      </c>
    </row>
    <row r="284" spans="7:14" ht="15">
      <c r="G284" s="36"/>
      <c r="H284" s="21"/>
      <c r="I284" s="35"/>
      <c r="K284" s="2"/>
      <c r="L284" s="2"/>
      <c r="M284" s="20">
        <f>IF(B284="","",COUNTIF($D$3:D284,D284)-IF(D284="M",COUNTIF($Q$3:Q284,"M"))-IF(D284="F",COUNTIF($Q$3:Q284,"F")))</f>
      </c>
      <c r="N284" s="2">
        <f t="shared" si="4"/>
        <v>0</v>
      </c>
    </row>
    <row r="285" spans="7:14" ht="15">
      <c r="G285" s="36"/>
      <c r="H285" s="21"/>
      <c r="I285" s="35"/>
      <c r="K285" s="2"/>
      <c r="L285" s="2"/>
      <c r="M285" s="20">
        <f>IF(B285="","",COUNTIF($D$3:D285,D285)-IF(D285="M",COUNTIF($Q$3:Q285,"M"))-IF(D285="F",COUNTIF($Q$3:Q285,"F")))</f>
      </c>
      <c r="N285" s="2">
        <f t="shared" si="4"/>
        <v>0</v>
      </c>
    </row>
    <row r="286" spans="7:14" ht="15">
      <c r="G286" s="36"/>
      <c r="H286" s="21"/>
      <c r="I286" s="35"/>
      <c r="K286" s="2"/>
      <c r="L286" s="2"/>
      <c r="M286" s="20">
        <f>IF(B286="","",COUNTIF($D$3:D286,D286)-IF(D286="M",COUNTIF($Q$3:Q286,"M"))-IF(D286="F",COUNTIF($Q$3:Q286,"F")))</f>
      </c>
      <c r="N286" s="2">
        <f t="shared" si="4"/>
        <v>0</v>
      </c>
    </row>
    <row r="287" spans="7:14" ht="15">
      <c r="G287" s="36"/>
      <c r="H287" s="21"/>
      <c r="I287" s="35"/>
      <c r="K287" s="2"/>
      <c r="L287" s="2"/>
      <c r="M287" s="20">
        <f>IF(B287="","",COUNTIF($D$3:D287,D287)-IF(D287="M",COUNTIF($Q$3:Q287,"M"))-IF(D287="F",COUNTIF($Q$3:Q287,"F")))</f>
      </c>
      <c r="N287" s="2">
        <f t="shared" si="4"/>
        <v>0</v>
      </c>
    </row>
    <row r="288" spans="7:14" ht="15">
      <c r="G288" s="36"/>
      <c r="H288" s="21"/>
      <c r="I288" s="35"/>
      <c r="K288" s="2"/>
      <c r="L288" s="2"/>
      <c r="M288" s="20">
        <f>IF(B288="","",COUNTIF($D$3:D288,D288)-IF(D288="M",COUNTIF($Q$3:Q288,"M"))-IF(D288="F",COUNTIF($Q$3:Q288,"F")))</f>
      </c>
      <c r="N288" s="2">
        <f t="shared" si="4"/>
        <v>0</v>
      </c>
    </row>
    <row r="289" spans="7:14" ht="15">
      <c r="G289" s="36"/>
      <c r="H289" s="21"/>
      <c r="I289" s="35"/>
      <c r="K289" s="2"/>
      <c r="L289" s="2"/>
      <c r="M289" s="20">
        <f>IF(B289="","",COUNTIF($D$3:D289,D289)-IF(D289="M",COUNTIF($Q$3:Q289,"M"))-IF(D289="F",COUNTIF($Q$3:Q289,"F")))</f>
      </c>
      <c r="N289" s="2">
        <f t="shared" si="4"/>
        <v>0</v>
      </c>
    </row>
    <row r="290" spans="7:14" ht="15">
      <c r="G290" s="36"/>
      <c r="H290" s="21"/>
      <c r="I290" s="35"/>
      <c r="K290" s="2"/>
      <c r="L290" s="2"/>
      <c r="M290" s="20">
        <f>IF(B290="","",COUNTIF($D$3:D290,D290)-IF(D290="M",COUNTIF($Q$3:Q290,"M"))-IF(D290="F",COUNTIF($Q$3:Q290,"F")))</f>
      </c>
      <c r="N290" s="2">
        <f t="shared" si="4"/>
        <v>0</v>
      </c>
    </row>
    <row r="291" spans="7:14" ht="15">
      <c r="G291" s="36"/>
      <c r="H291" s="21"/>
      <c r="I291" s="35"/>
      <c r="K291" s="2"/>
      <c r="L291" s="2"/>
      <c r="M291" s="20">
        <f>IF(B291="","",COUNTIF($D$3:D291,D291)-IF(D291="M",COUNTIF($Q$3:Q291,"M"))-IF(D291="F",COUNTIF($Q$3:Q291,"F")))</f>
      </c>
      <c r="N291" s="2">
        <f t="shared" si="4"/>
        <v>0</v>
      </c>
    </row>
    <row r="292" spans="7:14" ht="15">
      <c r="G292" s="36"/>
      <c r="H292" s="21"/>
      <c r="I292" s="35"/>
      <c r="K292" s="2"/>
      <c r="L292" s="2"/>
      <c r="M292" s="20">
        <f>IF(B292="","",COUNTIF($D$3:D292,D292)-IF(D292="M",COUNTIF($Q$3:Q292,"M"))-IF(D292="F",COUNTIF($Q$3:Q292,"F")))</f>
      </c>
      <c r="N292" s="2">
        <f t="shared" si="4"/>
        <v>0</v>
      </c>
    </row>
    <row r="293" spans="7:14" ht="15">
      <c r="G293" s="36"/>
      <c r="H293" s="21"/>
      <c r="I293" s="35"/>
      <c r="K293" s="2"/>
      <c r="L293" s="2"/>
      <c r="M293" s="20">
        <f>IF(B293="","",COUNTIF($D$3:D293,D293)-IF(D293="M",COUNTIF($Q$3:Q293,"M"))-IF(D293="F",COUNTIF($Q$3:Q293,"F")))</f>
      </c>
      <c r="N293" s="2">
        <f t="shared" si="4"/>
        <v>0</v>
      </c>
    </row>
    <row r="294" spans="7:14" ht="15">
      <c r="G294" s="36"/>
      <c r="H294" s="21"/>
      <c r="I294" s="35"/>
      <c r="K294" s="2"/>
      <c r="L294" s="2"/>
      <c r="M294" s="20">
        <f>IF(B294="","",COUNTIF($D$3:D294,D294)-IF(D294="M",COUNTIF($Q$3:Q294,"M"))-IF(D294="F",COUNTIF($Q$3:Q294,"F")))</f>
      </c>
      <c r="N294" s="2">
        <f t="shared" si="4"/>
        <v>0</v>
      </c>
    </row>
    <row r="295" spans="7:14" ht="15">
      <c r="G295" s="36"/>
      <c r="H295" s="21"/>
      <c r="I295" s="35"/>
      <c r="K295" s="2"/>
      <c r="L295" s="2"/>
      <c r="M295" s="20">
        <f>IF(B295="","",COUNTIF($D$3:D295,D295)-IF(D295="M",COUNTIF($Q$3:Q295,"M"))-IF(D295="F",COUNTIF($Q$3:Q295,"F")))</f>
      </c>
      <c r="N295" s="2">
        <f t="shared" si="4"/>
        <v>0</v>
      </c>
    </row>
    <row r="296" spans="7:14" ht="15">
      <c r="G296" s="36"/>
      <c r="H296" s="21"/>
      <c r="I296" s="35"/>
      <c r="K296" s="2"/>
      <c r="L296" s="2"/>
      <c r="M296" s="20">
        <f>IF(B296="","",COUNTIF($D$3:D296,D296)-IF(D296="M",COUNTIF($Q$3:Q296,"M"))-IF(D296="F",COUNTIF($Q$3:Q296,"F")))</f>
      </c>
      <c r="N296" s="2">
        <f t="shared" si="4"/>
        <v>0</v>
      </c>
    </row>
    <row r="297" spans="7:14" ht="15">
      <c r="G297" s="36"/>
      <c r="H297" s="21"/>
      <c r="I297" s="35"/>
      <c r="K297" s="2"/>
      <c r="L297" s="2"/>
      <c r="M297" s="20">
        <f>IF(B297="","",COUNTIF($D$3:D297,D297)-IF(D297="M",COUNTIF($Q$3:Q297,"M"))-IF(D297="F",COUNTIF($Q$3:Q297,"F")))</f>
      </c>
      <c r="N297" s="2">
        <f t="shared" si="4"/>
        <v>0</v>
      </c>
    </row>
    <row r="298" spans="7:14" ht="15">
      <c r="G298" s="36"/>
      <c r="H298" s="21"/>
      <c r="I298" s="35"/>
      <c r="K298" s="2"/>
      <c r="L298" s="2"/>
      <c r="M298" s="20">
        <f>IF(B298="","",COUNTIF($D$3:D298,D298)-IF(D298="M",COUNTIF($Q$3:Q298,"M"))-IF(D298="F",COUNTIF($Q$3:Q298,"F")))</f>
      </c>
      <c r="N298" s="2">
        <f t="shared" si="4"/>
        <v>0</v>
      </c>
    </row>
    <row r="299" spans="7:14" ht="15">
      <c r="G299" s="36"/>
      <c r="H299" s="21"/>
      <c r="I299" s="35"/>
      <c r="K299" s="2"/>
      <c r="L299" s="2"/>
      <c r="M299" s="20">
        <f>IF(B299="","",COUNTIF($D$3:D299,D299)-IF(D299="M",COUNTIF($Q$3:Q299,"M"))-IF(D299="F",COUNTIF($Q$3:Q299,"F")))</f>
      </c>
      <c r="N299" s="2">
        <f t="shared" si="4"/>
        <v>0</v>
      </c>
    </row>
    <row r="300" spans="7:14" ht="15">
      <c r="G300" s="36"/>
      <c r="H300" s="21"/>
      <c r="I300" s="35"/>
      <c r="K300" s="2"/>
      <c r="L300" s="2"/>
      <c r="M300" s="20">
        <f>IF(B300="","",COUNTIF($D$3:D300,D300)-IF(D300="M",COUNTIF($Q$3:Q300,"M"))-IF(D300="F",COUNTIF($Q$3:Q300,"F")))</f>
      </c>
      <c r="N300" s="2">
        <f t="shared" si="4"/>
        <v>0</v>
      </c>
    </row>
    <row r="301" spans="7:14" ht="15">
      <c r="G301" s="36"/>
      <c r="H301" s="21"/>
      <c r="I301" s="35"/>
      <c r="K301" s="2"/>
      <c r="L301" s="2"/>
      <c r="M301" s="20">
        <f>IF(B301="","",COUNTIF($D$3:D301,D301)-IF(D301="M",COUNTIF($Q$3:Q301,"M"))-IF(D301="F",COUNTIF($Q$3:Q301,"F")))</f>
      </c>
      <c r="N301" s="2">
        <f t="shared" si="4"/>
        <v>0</v>
      </c>
    </row>
    <row r="302" spans="7:14" ht="15">
      <c r="G302" s="36"/>
      <c r="H302" s="21"/>
      <c r="I302" s="35"/>
      <c r="K302" s="2"/>
      <c r="L302" s="2"/>
      <c r="M302" s="20">
        <f>IF(B302="","",COUNTIF($D$3:D302,D302)-IF(D302="M",COUNTIF($Q$3:Q302,"M"))-IF(D302="F",COUNTIF($Q$3:Q302,"F")))</f>
      </c>
      <c r="N302" s="2">
        <f t="shared" si="4"/>
        <v>0</v>
      </c>
    </row>
    <row r="303" spans="7:14" ht="15">
      <c r="G303" s="36"/>
      <c r="H303" s="21"/>
      <c r="I303" s="35"/>
      <c r="K303" s="2"/>
      <c r="L303" s="2"/>
      <c r="M303" s="20">
        <f>IF(B303="","",COUNTIF($D$3:D303,D303)-IF(D303="M",COUNTIF($Q$3:Q303,"M"))-IF(D303="F",COUNTIF($Q$3:Q303,"F")))</f>
      </c>
      <c r="N303" s="2">
        <f t="shared" si="4"/>
        <v>0</v>
      </c>
    </row>
    <row r="304" spans="7:14" ht="15">
      <c r="G304" s="36"/>
      <c r="H304" s="21"/>
      <c r="I304" s="35"/>
      <c r="K304" s="2"/>
      <c r="L304" s="2"/>
      <c r="M304" s="20">
        <f>IF(B304="","",COUNTIF($D$3:D304,D304)-IF(D304="M",COUNTIF($Q$3:Q304,"M"))-IF(D304="F",COUNTIF($Q$3:Q304,"F")))</f>
      </c>
      <c r="N304" s="2">
        <f t="shared" si="4"/>
        <v>0</v>
      </c>
    </row>
    <row r="305" spans="7:14" ht="15">
      <c r="G305" s="36"/>
      <c r="H305" s="21"/>
      <c r="I305" s="35"/>
      <c r="K305" s="2"/>
      <c r="L305" s="2"/>
      <c r="M305" s="20">
        <f>IF(B305="","",COUNTIF($D$3:D305,D305)-IF(D305="M",COUNTIF($Q$3:Q305,"M"))-IF(D305="F",COUNTIF($Q$3:Q305,"F")))</f>
      </c>
      <c r="N305" s="2">
        <f t="shared" si="4"/>
        <v>0</v>
      </c>
    </row>
    <row r="306" spans="7:14" ht="15">
      <c r="G306" s="36"/>
      <c r="H306" s="21"/>
      <c r="I306" s="35"/>
      <c r="K306" s="2"/>
      <c r="L306" s="2"/>
      <c r="M306" s="20">
        <f>IF(B306="","",COUNTIF($D$3:D306,D306)-IF(D306="M",COUNTIF($Q$3:Q306,"M"))-IF(D306="F",COUNTIF($Q$3:Q306,"F")))</f>
      </c>
      <c r="N306" s="2">
        <f t="shared" si="4"/>
        <v>0</v>
      </c>
    </row>
    <row r="307" spans="7:14" ht="15">
      <c r="G307" s="36"/>
      <c r="H307" s="21"/>
      <c r="I307" s="35"/>
      <c r="K307" s="2"/>
      <c r="L307" s="2"/>
      <c r="M307" s="20">
        <f>IF(B307="","",COUNTIF($D$3:D307,D307)-IF(D307="M",COUNTIF($Q$3:Q307,"M"))-IF(D307="F",COUNTIF($Q$3:Q307,"F")))</f>
      </c>
      <c r="N307" s="2">
        <f t="shared" si="4"/>
        <v>0</v>
      </c>
    </row>
    <row r="308" spans="7:14" ht="15">
      <c r="G308" s="36"/>
      <c r="H308" s="21"/>
      <c r="I308" s="35"/>
      <c r="K308" s="2"/>
      <c r="L308" s="2"/>
      <c r="M308" s="20">
        <f>IF(B308="","",COUNTIF($D$3:D308,D308)-IF(D308="M",COUNTIF($Q$3:Q308,"M"))-IF(D308="F",COUNTIF($Q$3:Q308,"F")))</f>
      </c>
      <c r="N308" s="2">
        <f t="shared" si="4"/>
        <v>0</v>
      </c>
    </row>
    <row r="309" spans="7:14" ht="15">
      <c r="G309" s="36"/>
      <c r="H309" s="21"/>
      <c r="I309" s="35"/>
      <c r="K309" s="2"/>
      <c r="L309" s="2"/>
      <c r="M309" s="20">
        <f>IF(B309="","",COUNTIF($D$3:D309,D309)-IF(D309="M",COUNTIF($Q$3:Q309,"M"))-IF(D309="F",COUNTIF($Q$3:Q309,"F")))</f>
      </c>
      <c r="N309" s="2">
        <f t="shared" si="4"/>
        <v>0</v>
      </c>
    </row>
    <row r="310" spans="7:14" ht="15">
      <c r="G310" s="36"/>
      <c r="H310" s="21"/>
      <c r="I310" s="35"/>
      <c r="K310" s="2"/>
      <c r="L310" s="2"/>
      <c r="M310" s="20">
        <f>IF(B310="","",COUNTIF($D$3:D310,D310)-IF(D310="M",COUNTIF($Q$3:Q310,"M"))-IF(D310="F",COUNTIF($Q$3:Q310,"F")))</f>
      </c>
      <c r="N310" s="2">
        <f t="shared" si="4"/>
        <v>0</v>
      </c>
    </row>
    <row r="311" spans="7:14" ht="15">
      <c r="G311" s="36"/>
      <c r="H311" s="21"/>
      <c r="I311" s="35"/>
      <c r="K311" s="2"/>
      <c r="L311" s="2"/>
      <c r="M311" s="20">
        <f>IF(B311="","",COUNTIF($D$3:D311,D311)-IF(D311="M",COUNTIF($Q$3:Q311,"M"))-IF(D311="F",COUNTIF($Q$3:Q311,"F")))</f>
      </c>
      <c r="N311" s="2">
        <f t="shared" si="4"/>
        <v>0</v>
      </c>
    </row>
    <row r="312" spans="7:14" ht="15">
      <c r="G312" s="36"/>
      <c r="H312" s="21"/>
      <c r="I312" s="35"/>
      <c r="K312" s="2"/>
      <c r="L312" s="2"/>
      <c r="M312" s="20">
        <f>IF(B312="","",COUNTIF($D$3:D312,D312)-IF(D312="M",COUNTIF($Q$3:Q312,"M"))-IF(D312="F",COUNTIF($Q$3:Q312,"F")))</f>
      </c>
      <c r="N312" s="2">
        <f t="shared" si="4"/>
        <v>0</v>
      </c>
    </row>
    <row r="313" spans="7:14" ht="15">
      <c r="G313" s="36"/>
      <c r="H313" s="21"/>
      <c r="I313" s="35"/>
      <c r="K313" s="2"/>
      <c r="L313" s="2"/>
      <c r="M313" s="20">
        <f>IF(B313="","",COUNTIF($D$3:D313,D313)-IF(D313="M",COUNTIF($Q$3:Q313,"M"))-IF(D313="F",COUNTIF($Q$3:Q313,"F")))</f>
      </c>
      <c r="N313" s="2">
        <f t="shared" si="4"/>
        <v>0</v>
      </c>
    </row>
    <row r="314" spans="7:14" ht="15">
      <c r="G314" s="36"/>
      <c r="H314" s="21"/>
      <c r="I314" s="35"/>
      <c r="K314" s="2"/>
      <c r="L314" s="2"/>
      <c r="M314" s="20">
        <f>IF(B314="","",COUNTIF($D$3:D314,D314)-IF(D314="M",COUNTIF($Q$3:Q314,"M"))-IF(D314="F",COUNTIF($Q$3:Q314,"F")))</f>
      </c>
      <c r="N314" s="2">
        <f t="shared" si="4"/>
        <v>0</v>
      </c>
    </row>
    <row r="315" spans="7:14" ht="15">
      <c r="G315" s="36"/>
      <c r="H315" s="21"/>
      <c r="I315" s="35"/>
      <c r="K315" s="2"/>
      <c r="L315" s="2"/>
      <c r="M315" s="20">
        <f>IF(B315="","",COUNTIF($D$3:D315,D315)-IF(D315="M",COUNTIF($Q$3:Q315,"M"))-IF(D315="F",COUNTIF($Q$3:Q315,"F")))</f>
      </c>
      <c r="N315" s="2">
        <f t="shared" si="4"/>
        <v>0</v>
      </c>
    </row>
    <row r="316" spans="7:14" ht="15">
      <c r="G316" s="36"/>
      <c r="H316" s="21"/>
      <c r="I316" s="35"/>
      <c r="K316" s="2"/>
      <c r="L316" s="2"/>
      <c r="M316" s="20">
        <f>IF(B316="","",COUNTIF($D$3:D316,D316)-IF(D316="M",COUNTIF($Q$3:Q316,"M"))-IF(D316="F",COUNTIF($Q$3:Q316,"F")))</f>
      </c>
      <c r="N316" s="2">
        <f t="shared" si="4"/>
        <v>0</v>
      </c>
    </row>
    <row r="317" spans="7:14" ht="15">
      <c r="G317" s="36"/>
      <c r="H317" s="21"/>
      <c r="I317" s="35"/>
      <c r="K317" s="2"/>
      <c r="L317" s="2"/>
      <c r="M317" s="20">
        <f>IF(B317="","",COUNTIF($D$3:D317,D317)-IF(D317="M",COUNTIF($Q$3:Q317,"M"))-IF(D317="F",COUNTIF($Q$3:Q317,"F")))</f>
      </c>
      <c r="N317" s="2">
        <f t="shared" si="4"/>
        <v>0</v>
      </c>
    </row>
    <row r="318" spans="7:14" ht="15">
      <c r="G318" s="36"/>
      <c r="H318" s="21"/>
      <c r="I318" s="35"/>
      <c r="K318" s="2"/>
      <c r="L318" s="2"/>
      <c r="M318" s="20">
        <f>IF(B318="","",COUNTIF($D$3:D318,D318)-IF(D318="M",COUNTIF($Q$3:Q318,"M"))-IF(D318="F",COUNTIF($Q$3:Q318,"F")))</f>
      </c>
      <c r="N318" s="2">
        <f t="shared" si="4"/>
        <v>0</v>
      </c>
    </row>
    <row r="319" spans="7:14" ht="15">
      <c r="G319" s="36"/>
      <c r="H319" s="21"/>
      <c r="I319" s="35"/>
      <c r="K319" s="2"/>
      <c r="L319" s="2"/>
      <c r="M319" s="20">
        <f>IF(B319="","",COUNTIF($D$3:D319,D319)-IF(D319="M",COUNTIF($Q$3:Q319,"M"))-IF(D319="F",COUNTIF($Q$3:Q319,"F")))</f>
      </c>
      <c r="N319" s="2">
        <f t="shared" si="4"/>
        <v>0</v>
      </c>
    </row>
    <row r="320" spans="7:14" ht="15">
      <c r="G320" s="36"/>
      <c r="H320" s="21"/>
      <c r="I320" s="35"/>
      <c r="K320" s="2"/>
      <c r="L320" s="2"/>
      <c r="M320" s="20">
        <f>IF(B320="","",COUNTIF($D$3:D320,D320)-IF(D320="M",COUNTIF($Q$3:Q320,"M"))-IF(D320="F",COUNTIF($Q$3:Q320,"F")))</f>
      </c>
      <c r="N320" s="2">
        <f t="shared" si="4"/>
        <v>0</v>
      </c>
    </row>
    <row r="321" spans="7:14" ht="15">
      <c r="G321" s="36"/>
      <c r="H321" s="21"/>
      <c r="I321" s="35"/>
      <c r="K321" s="2"/>
      <c r="L321" s="2"/>
      <c r="M321" s="20">
        <f>IF(B321="","",COUNTIF($D$3:D321,D321)-IF(D321="M",COUNTIF($Q$3:Q321,"M"))-IF(D321="F",COUNTIF($Q$3:Q321,"F")))</f>
      </c>
      <c r="N321" s="2">
        <f t="shared" si="4"/>
        <v>0</v>
      </c>
    </row>
    <row r="322" spans="7:14" ht="15">
      <c r="G322" s="36"/>
      <c r="H322" s="21"/>
      <c r="I322" s="35"/>
      <c r="K322" s="2"/>
      <c r="L322" s="2"/>
      <c r="M322" s="20">
        <f>IF(B322="","",COUNTIF($D$3:D322,D322)-IF(D322="M",COUNTIF($Q$3:Q322,"M"))-IF(D322="F",COUNTIF($Q$3:Q322,"F")))</f>
      </c>
      <c r="N322" s="2">
        <f t="shared" si="4"/>
        <v>0</v>
      </c>
    </row>
    <row r="323" spans="7:14" ht="15">
      <c r="G323" s="36"/>
      <c r="H323" s="21"/>
      <c r="I323" s="35"/>
      <c r="K323" s="2"/>
      <c r="L323" s="2"/>
      <c r="M323" s="20">
        <f>IF(B323="","",COUNTIF($D$3:D323,D323)-IF(D323="M",COUNTIF($Q$3:Q323,"M"))-IF(D323="F",COUNTIF($Q$3:Q323,"F")))</f>
      </c>
      <c r="N323" s="2">
        <f t="shared" si="4"/>
        <v>0</v>
      </c>
    </row>
    <row r="324" spans="7:14" ht="15">
      <c r="G324" s="36"/>
      <c r="H324" s="21"/>
      <c r="I324" s="35"/>
      <c r="K324" s="2"/>
      <c r="L324" s="2"/>
      <c r="M324" s="20">
        <f>IF(B324="","",COUNTIF($D$3:D324,D324)-IF(D324="M",COUNTIF($Q$3:Q324,"M"))-IF(D324="F",COUNTIF($Q$3:Q324,"F")))</f>
      </c>
      <c r="N324" s="2">
        <f t="shared" si="4"/>
        <v>0</v>
      </c>
    </row>
    <row r="325" spans="7:14" ht="15">
      <c r="G325" s="36"/>
      <c r="H325" s="21"/>
      <c r="I325" s="35"/>
      <c r="K325" s="2"/>
      <c r="L325" s="2"/>
      <c r="M325" s="20">
        <f>IF(B325="","",COUNTIF($D$3:D325,D325)-IF(D325="M",COUNTIF($Q$3:Q325,"M"))-IF(D325="F",COUNTIF($Q$3:Q325,"F")))</f>
      </c>
      <c r="N325" s="2">
        <f aca="true" t="shared" si="5" ref="N325:N363">A325</f>
        <v>0</v>
      </c>
    </row>
    <row r="326" spans="7:14" ht="15">
      <c r="G326" s="36"/>
      <c r="H326" s="21"/>
      <c r="I326" s="35"/>
      <c r="K326" s="2"/>
      <c r="L326" s="2"/>
      <c r="M326" s="20">
        <f>IF(B326="","",COUNTIF($D$3:D326,D326)-IF(D326="M",COUNTIF($Q$3:Q326,"M"))-IF(D326="F",COUNTIF($Q$3:Q326,"F")))</f>
      </c>
      <c r="N326" s="2">
        <f t="shared" si="5"/>
        <v>0</v>
      </c>
    </row>
    <row r="327" spans="7:14" ht="15">
      <c r="G327" s="36"/>
      <c r="H327" s="21"/>
      <c r="I327" s="35"/>
      <c r="K327" s="2"/>
      <c r="L327" s="2"/>
      <c r="M327" s="20">
        <f>IF(B327="","",COUNTIF($D$3:D327,D327)-IF(D327="M",COUNTIF($Q$3:Q327,"M"))-IF(D327="F",COUNTIF($Q$3:Q327,"F")))</f>
      </c>
      <c r="N327" s="2">
        <f t="shared" si="5"/>
        <v>0</v>
      </c>
    </row>
    <row r="328" spans="7:14" ht="15">
      <c r="G328" s="36"/>
      <c r="H328" s="21"/>
      <c r="I328" s="35"/>
      <c r="K328" s="2"/>
      <c r="L328" s="2"/>
      <c r="M328" s="20">
        <f>IF(B328="","",COUNTIF($D$3:D328,D328)-IF(D328="M",COUNTIF($Q$3:Q328,"M"))-IF(D328="F",COUNTIF($Q$3:Q328,"F")))</f>
      </c>
      <c r="N328" s="2">
        <f t="shared" si="5"/>
        <v>0</v>
      </c>
    </row>
    <row r="329" spans="7:14" ht="15">
      <c r="G329" s="36"/>
      <c r="H329" s="21"/>
      <c r="I329" s="35"/>
      <c r="K329" s="2"/>
      <c r="L329" s="2"/>
      <c r="M329" s="20">
        <f>IF(B329="","",COUNTIF($D$3:D329,D329)-IF(D329="M",COUNTIF($Q$3:Q329,"M"))-IF(D329="F",COUNTIF($Q$3:Q329,"F")))</f>
      </c>
      <c r="N329" s="2">
        <f t="shared" si="5"/>
        <v>0</v>
      </c>
    </row>
    <row r="330" spans="7:14" ht="15">
      <c r="G330" s="36"/>
      <c r="H330" s="21"/>
      <c r="I330" s="35"/>
      <c r="K330" s="2"/>
      <c r="L330" s="2"/>
      <c r="M330" s="20">
        <f>IF(B330="","",COUNTIF($D$3:D330,D330)-IF(D330="M",COUNTIF($Q$3:Q330,"M"))-IF(D330="F",COUNTIF($Q$3:Q330,"F")))</f>
      </c>
      <c r="N330" s="2">
        <f t="shared" si="5"/>
        <v>0</v>
      </c>
    </row>
    <row r="331" spans="7:14" ht="15">
      <c r="G331" s="36"/>
      <c r="H331" s="21"/>
      <c r="I331" s="35"/>
      <c r="K331" s="2"/>
      <c r="L331" s="2"/>
      <c r="M331" s="20">
        <f>IF(B331="","",COUNTIF($D$3:D331,D331)-IF(D331="M",COUNTIF($Q$3:Q331,"M"))-IF(D331="F",COUNTIF($Q$3:Q331,"F")))</f>
      </c>
      <c r="N331" s="2">
        <f t="shared" si="5"/>
        <v>0</v>
      </c>
    </row>
    <row r="332" spans="7:14" ht="15">
      <c r="G332" s="36"/>
      <c r="H332" s="21"/>
      <c r="I332" s="35"/>
      <c r="K332" s="2"/>
      <c r="L332" s="2"/>
      <c r="M332" s="20">
        <f>IF(B332="","",COUNTIF($D$3:D332,D332)-IF(D332="M",COUNTIF($Q$3:Q332,"M"))-IF(D332="F",COUNTIF($Q$3:Q332,"F")))</f>
      </c>
      <c r="N332" s="2">
        <f t="shared" si="5"/>
        <v>0</v>
      </c>
    </row>
    <row r="333" spans="7:14" ht="15">
      <c r="G333" s="36"/>
      <c r="H333" s="21"/>
      <c r="I333" s="35"/>
      <c r="K333" s="2"/>
      <c r="L333" s="2"/>
      <c r="M333" s="20">
        <f>IF(B333="","",COUNTIF($D$3:D333,D333)-IF(D333="M",COUNTIF($Q$3:Q333,"M"))-IF(D333="F",COUNTIF($Q$3:Q333,"F")))</f>
      </c>
      <c r="N333" s="2">
        <f t="shared" si="5"/>
        <v>0</v>
      </c>
    </row>
    <row r="334" spans="7:14" ht="15">
      <c r="G334" s="36"/>
      <c r="H334" s="21"/>
      <c r="I334" s="35"/>
      <c r="K334" s="2"/>
      <c r="L334" s="2"/>
      <c r="M334" s="20">
        <f>IF(B334="","",COUNTIF($D$3:D334,D334)-IF(D334="M",COUNTIF($Q$3:Q334,"M"))-IF(D334="F",COUNTIF($Q$3:Q334,"F")))</f>
      </c>
      <c r="N334" s="2">
        <f t="shared" si="5"/>
        <v>0</v>
      </c>
    </row>
    <row r="335" spans="7:14" ht="15">
      <c r="G335" s="36"/>
      <c r="H335" s="21"/>
      <c r="I335" s="35"/>
      <c r="K335" s="2"/>
      <c r="L335" s="2"/>
      <c r="M335" s="20">
        <f>IF(B335="","",COUNTIF($D$3:D335,D335)-IF(D335="M",COUNTIF($Q$3:Q335,"M"))-IF(D335="F",COUNTIF($Q$3:Q335,"F")))</f>
      </c>
      <c r="N335" s="2">
        <f t="shared" si="5"/>
        <v>0</v>
      </c>
    </row>
    <row r="336" spans="7:14" ht="15">
      <c r="G336" s="36"/>
      <c r="H336" s="21"/>
      <c r="I336" s="35"/>
      <c r="K336" s="2"/>
      <c r="L336" s="2"/>
      <c r="M336" s="20">
        <f>IF(B336="","",COUNTIF($D$3:D336,D336)-IF(D336="M",COUNTIF($Q$3:Q336,"M"))-IF(D336="F",COUNTIF($Q$3:Q336,"F")))</f>
      </c>
      <c r="N336" s="2">
        <f t="shared" si="5"/>
        <v>0</v>
      </c>
    </row>
    <row r="337" spans="7:14" ht="15">
      <c r="G337" s="36"/>
      <c r="H337" s="21"/>
      <c r="I337" s="35"/>
      <c r="K337" s="2"/>
      <c r="L337" s="2"/>
      <c r="M337" s="20">
        <f>IF(B337="","",COUNTIF($D$3:D337,D337)-IF(D337="M",COUNTIF($Q$3:Q337,"M"))-IF(D337="F",COUNTIF($Q$3:Q337,"F")))</f>
      </c>
      <c r="N337" s="2">
        <f t="shared" si="5"/>
        <v>0</v>
      </c>
    </row>
    <row r="338" spans="7:14" ht="15">
      <c r="G338" s="36"/>
      <c r="H338" s="21"/>
      <c r="I338" s="35"/>
      <c r="K338" s="2"/>
      <c r="L338" s="2"/>
      <c r="M338" s="20">
        <f>IF(B338="","",COUNTIF($D$3:D338,D338)-IF(D338="M",COUNTIF($Q$3:Q338,"M"))-IF(D338="F",COUNTIF($Q$3:Q338,"F")))</f>
      </c>
      <c r="N338" s="2">
        <f t="shared" si="5"/>
        <v>0</v>
      </c>
    </row>
    <row r="339" spans="7:14" ht="15">
      <c r="G339" s="36"/>
      <c r="H339" s="21"/>
      <c r="I339" s="35"/>
      <c r="K339" s="2"/>
      <c r="L339" s="2"/>
      <c r="M339" s="20">
        <f>IF(B339="","",COUNTIF($D$3:D339,D339)-IF(D339="M",COUNTIF($Q$3:Q339,"M"))-IF(D339="F",COUNTIF($Q$3:Q339,"F")))</f>
      </c>
      <c r="N339" s="2">
        <f t="shared" si="5"/>
        <v>0</v>
      </c>
    </row>
    <row r="340" spans="7:14" ht="15">
      <c r="G340" s="36"/>
      <c r="H340" s="21"/>
      <c r="I340" s="35"/>
      <c r="K340" s="2"/>
      <c r="L340" s="2"/>
      <c r="M340" s="20">
        <f>IF(B340="","",COUNTIF($D$3:D340,D340)-IF(D340="M",COUNTIF($Q$3:Q340,"M"))-IF(D340="F",COUNTIF($Q$3:Q340,"F")))</f>
      </c>
      <c r="N340" s="2">
        <f t="shared" si="5"/>
        <v>0</v>
      </c>
    </row>
    <row r="341" spans="7:14" ht="15">
      <c r="G341" s="36"/>
      <c r="H341" s="21"/>
      <c r="I341" s="35"/>
      <c r="K341" s="2"/>
      <c r="L341" s="2"/>
      <c r="M341" s="20">
        <f>IF(B341="","",COUNTIF($D$3:D341,D341)-IF(D341="M",COUNTIF($Q$3:Q341,"M"))-IF(D341="F",COUNTIF($Q$3:Q341,"F")))</f>
      </c>
      <c r="N341" s="2">
        <f t="shared" si="5"/>
        <v>0</v>
      </c>
    </row>
    <row r="342" spans="7:14" ht="15">
      <c r="G342" s="36"/>
      <c r="H342" s="21"/>
      <c r="I342" s="35"/>
      <c r="K342" s="2"/>
      <c r="L342" s="2"/>
      <c r="M342" s="20">
        <f>IF(B342="","",COUNTIF($D$3:D342,D342)-IF(D342="M",COUNTIF($Q$3:Q342,"M"))-IF(D342="F",COUNTIF($Q$3:Q342,"F")))</f>
      </c>
      <c r="N342" s="2">
        <f t="shared" si="5"/>
        <v>0</v>
      </c>
    </row>
    <row r="343" spans="7:14" ht="15">
      <c r="G343" s="36"/>
      <c r="H343" s="21"/>
      <c r="I343" s="35"/>
      <c r="K343" s="2"/>
      <c r="L343" s="2"/>
      <c r="M343" s="20">
        <f>IF(B343="","",COUNTIF($D$3:D343,D343)-IF(D343="M",COUNTIF($Q$3:Q343,"M"))-IF(D343="F",COUNTIF($Q$3:Q343,"F")))</f>
      </c>
      <c r="N343" s="2">
        <f t="shared" si="5"/>
        <v>0</v>
      </c>
    </row>
    <row r="344" spans="7:14" ht="15">
      <c r="G344" s="36"/>
      <c r="H344" s="21"/>
      <c r="I344" s="35"/>
      <c r="K344" s="2"/>
      <c r="L344" s="2"/>
      <c r="M344" s="20">
        <f>IF(B344="","",COUNTIF($D$3:D344,D344)-IF(D344="M",COUNTIF($Q$3:Q344,"M"))-IF(D344="F",COUNTIF($Q$3:Q344,"F")))</f>
      </c>
      <c r="N344" s="2">
        <f t="shared" si="5"/>
        <v>0</v>
      </c>
    </row>
    <row r="345" spans="7:14" ht="15">
      <c r="G345" s="36"/>
      <c r="H345" s="21"/>
      <c r="I345" s="35"/>
      <c r="K345" s="2"/>
      <c r="L345" s="2"/>
      <c r="M345" s="20">
        <f>IF(B345="","",COUNTIF($D$3:D345,D345)-IF(D345="M",COUNTIF($Q$3:Q345,"M"))-IF(D345="F",COUNTIF($Q$3:Q345,"F")))</f>
      </c>
      <c r="N345" s="2">
        <f t="shared" si="5"/>
        <v>0</v>
      </c>
    </row>
    <row r="346" spans="7:14" ht="15">
      <c r="G346" s="36"/>
      <c r="H346" s="21"/>
      <c r="I346" s="35"/>
      <c r="K346" s="2"/>
      <c r="L346" s="2"/>
      <c r="M346" s="20">
        <f>IF(B346="","",COUNTIF($D$3:D346,D346)-IF(D346="M",COUNTIF($Q$3:Q346,"M"))-IF(D346="F",COUNTIF($Q$3:Q346,"F")))</f>
      </c>
      <c r="N346" s="2">
        <f t="shared" si="5"/>
        <v>0</v>
      </c>
    </row>
    <row r="347" spans="7:14" ht="15">
      <c r="G347" s="36"/>
      <c r="H347" s="21"/>
      <c r="I347" s="35"/>
      <c r="K347" s="2"/>
      <c r="L347" s="2"/>
      <c r="M347" s="20">
        <f>IF(B347="","",COUNTIF($D$3:D347,D347)-IF(D347="M",COUNTIF($Q$3:Q347,"M"))-IF(D347="F",COUNTIF($Q$3:Q347,"F")))</f>
      </c>
      <c r="N347" s="2">
        <f t="shared" si="5"/>
        <v>0</v>
      </c>
    </row>
    <row r="348" spans="7:14" ht="15">
      <c r="G348" s="36"/>
      <c r="H348" s="21"/>
      <c r="I348" s="35"/>
      <c r="K348" s="2"/>
      <c r="L348" s="2"/>
      <c r="M348" s="20">
        <f>IF(B348="","",COUNTIF($D$3:D348,D348)-IF(D348="M",COUNTIF($Q$3:Q348,"M"))-IF(D348="F",COUNTIF($Q$3:Q348,"F")))</f>
      </c>
      <c r="N348" s="2">
        <f t="shared" si="5"/>
        <v>0</v>
      </c>
    </row>
    <row r="349" spans="7:14" ht="15">
      <c r="G349" s="36"/>
      <c r="H349" s="21"/>
      <c r="I349" s="35"/>
      <c r="K349" s="2"/>
      <c r="L349" s="2"/>
      <c r="M349" s="20">
        <f>IF(B349="","",COUNTIF($D$3:D349,D349)-IF(D349="M",COUNTIF($Q$3:Q349,"M"))-IF(D349="F",COUNTIF($Q$3:Q349,"F")))</f>
      </c>
      <c r="N349" s="2">
        <f t="shared" si="5"/>
        <v>0</v>
      </c>
    </row>
    <row r="350" spans="7:14" ht="15">
      <c r="G350" s="36"/>
      <c r="H350" s="21"/>
      <c r="I350" s="35"/>
      <c r="K350" s="2"/>
      <c r="L350" s="2"/>
      <c r="M350" s="20">
        <f>IF(B350="","",COUNTIF($D$3:D350,D350)-IF(D350="M",COUNTIF($Q$3:Q350,"M"))-IF(D350="F",COUNTIF($Q$3:Q350,"F")))</f>
      </c>
      <c r="N350" s="2">
        <f t="shared" si="5"/>
        <v>0</v>
      </c>
    </row>
    <row r="351" spans="7:14" ht="15">
      <c r="G351" s="36"/>
      <c r="H351" s="21"/>
      <c r="I351" s="35"/>
      <c r="K351" s="2"/>
      <c r="L351" s="2"/>
      <c r="M351" s="20">
        <f>IF(B351="","",COUNTIF($D$3:D351,D351)-IF(D351="M",COUNTIF($Q$3:Q351,"M"))-IF(D351="F",COUNTIF($Q$3:Q351,"F")))</f>
      </c>
      <c r="N351" s="2">
        <f t="shared" si="5"/>
        <v>0</v>
      </c>
    </row>
    <row r="352" spans="7:14" ht="15">
      <c r="G352" s="36"/>
      <c r="H352" s="21"/>
      <c r="I352" s="35"/>
      <c r="K352" s="2"/>
      <c r="L352" s="2"/>
      <c r="M352" s="20">
        <f>IF(B352="","",COUNTIF($D$3:D352,D352)-IF(D352="M",COUNTIF($Q$3:Q352,"M"))-IF(D352="F",COUNTIF($Q$3:Q352,"F")))</f>
      </c>
      <c r="N352" s="2">
        <f t="shared" si="5"/>
        <v>0</v>
      </c>
    </row>
    <row r="353" spans="7:14" ht="15">
      <c r="G353" s="36"/>
      <c r="H353" s="21"/>
      <c r="I353" s="35"/>
      <c r="K353" s="2"/>
      <c r="L353" s="2"/>
      <c r="M353" s="20">
        <f>IF(B353="","",COUNTIF($D$3:D353,D353)-IF(D353="M",COUNTIF($Q$3:Q353,"M"))-IF(D353="F",COUNTIF($Q$3:Q353,"F")))</f>
      </c>
      <c r="N353" s="2">
        <f t="shared" si="5"/>
        <v>0</v>
      </c>
    </row>
    <row r="354" spans="7:14" ht="15">
      <c r="G354" s="36"/>
      <c r="H354" s="21"/>
      <c r="I354" s="35"/>
      <c r="K354" s="2"/>
      <c r="L354" s="2"/>
      <c r="M354" s="20">
        <f>IF(B354="","",COUNTIF($D$3:D354,D354)-IF(D354="M",COUNTIF($Q$3:Q354,"M"))-IF(D354="F",COUNTIF($Q$3:Q354,"F")))</f>
      </c>
      <c r="N354" s="2">
        <f t="shared" si="5"/>
        <v>0</v>
      </c>
    </row>
    <row r="355" spans="7:14" ht="15">
      <c r="G355" s="36"/>
      <c r="H355" s="21"/>
      <c r="I355" s="35"/>
      <c r="K355" s="2"/>
      <c r="L355" s="2"/>
      <c r="M355" s="20">
        <f>IF(B355="","",COUNTIF($D$3:D355,D355)-IF(D355="M",COUNTIF($Q$3:Q355,"M"))-IF(D355="F",COUNTIF($Q$3:Q355,"F")))</f>
      </c>
      <c r="N355" s="2">
        <f t="shared" si="5"/>
        <v>0</v>
      </c>
    </row>
    <row r="356" spans="7:14" ht="15">
      <c r="G356" s="36"/>
      <c r="H356" s="21"/>
      <c r="I356" s="35"/>
      <c r="K356" s="2"/>
      <c r="L356" s="2"/>
      <c r="M356" s="20">
        <f>IF(B356="","",COUNTIF($D$3:D356,D356)-IF(D356="M",COUNTIF($Q$3:Q356,"M"))-IF(D356="F",COUNTIF($Q$3:Q356,"F")))</f>
      </c>
      <c r="N356" s="2">
        <f t="shared" si="5"/>
        <v>0</v>
      </c>
    </row>
    <row r="357" spans="7:14" ht="15">
      <c r="G357" s="36"/>
      <c r="H357" s="21"/>
      <c r="I357" s="35"/>
      <c r="K357" s="2"/>
      <c r="L357" s="2"/>
      <c r="M357" s="20">
        <f>IF(B357="","",COUNTIF($D$3:D357,D357)-IF(D357="M",COUNTIF($Q$3:Q357,"M"))-IF(D357="F",COUNTIF($Q$3:Q357,"F")))</f>
      </c>
      <c r="N357" s="2">
        <f t="shared" si="5"/>
        <v>0</v>
      </c>
    </row>
    <row r="358" spans="7:14" ht="15">
      <c r="G358" s="36"/>
      <c r="H358" s="21"/>
      <c r="I358" s="35"/>
      <c r="K358" s="2"/>
      <c r="L358" s="2"/>
      <c r="M358" s="20">
        <f>IF(B358="","",COUNTIF($D$3:D358,D358)-IF(D358="M",COUNTIF($Q$3:Q358,"M"))-IF(D358="F",COUNTIF($Q$3:Q358,"F")))</f>
      </c>
      <c r="N358" s="2">
        <f t="shared" si="5"/>
        <v>0</v>
      </c>
    </row>
    <row r="359" spans="7:14" ht="15">
      <c r="G359" s="36"/>
      <c r="H359" s="21"/>
      <c r="I359" s="35"/>
      <c r="K359" s="2"/>
      <c r="L359" s="2"/>
      <c r="M359" s="20">
        <f>IF(B359="","",COUNTIF($D$3:D359,D359)-IF(D359="M",COUNTIF($Q$3:Q359,"M"))-IF(D359="F",COUNTIF($Q$3:Q359,"F")))</f>
      </c>
      <c r="N359" s="2">
        <f t="shared" si="5"/>
        <v>0</v>
      </c>
    </row>
    <row r="360" spans="7:14" ht="15">
      <c r="G360" s="36"/>
      <c r="H360" s="21"/>
      <c r="I360" s="35"/>
      <c r="K360" s="2"/>
      <c r="L360" s="2"/>
      <c r="M360" s="20">
        <f>IF(B360="","",COUNTIF($D$3:D360,D360)-IF(D360="M",COUNTIF($Q$3:Q360,"M"))-IF(D360="F",COUNTIF($Q$3:Q360,"F")))</f>
      </c>
      <c r="N360" s="2">
        <f t="shared" si="5"/>
        <v>0</v>
      </c>
    </row>
    <row r="361" spans="7:14" ht="15">
      <c r="G361" s="36"/>
      <c r="H361" s="21"/>
      <c r="I361" s="35"/>
      <c r="K361" s="2"/>
      <c r="L361" s="2"/>
      <c r="M361" s="20">
        <f>IF(B361="","",COUNTIF($D$3:D361,D361)-IF(D361="M",COUNTIF($Q$3:Q361,"M"))-IF(D361="F",COUNTIF($Q$3:Q361,"F")))</f>
      </c>
      <c r="N361" s="2">
        <f t="shared" si="5"/>
        <v>0</v>
      </c>
    </row>
    <row r="362" spans="7:14" ht="15">
      <c r="G362" s="36"/>
      <c r="H362" s="21"/>
      <c r="I362" s="35"/>
      <c r="K362" s="2"/>
      <c r="L362" s="2"/>
      <c r="M362" s="20">
        <f>IF(B362="","",COUNTIF($D$3:D362,D362)-IF(D362="M",COUNTIF($Q$3:Q362,"M"))-IF(D362="F",COUNTIF($Q$3:Q362,"F")))</f>
      </c>
      <c r="N362" s="2">
        <f t="shared" si="5"/>
        <v>0</v>
      </c>
    </row>
    <row r="363" spans="7:14" ht="15">
      <c r="G363" s="36"/>
      <c r="H363" s="21"/>
      <c r="I363" s="35"/>
      <c r="K363" s="2"/>
      <c r="L363" s="2"/>
      <c r="M363" s="20">
        <f>IF(B363="","",COUNTIF($D$3:D363,D363)-IF(D363="M",COUNTIF($Q$3:Q363,"M"))-IF(D363="F",COUNTIF($Q$3:Q363,"F")))</f>
      </c>
      <c r="N363" s="2">
        <f t="shared" si="5"/>
        <v>0</v>
      </c>
    </row>
    <row r="364" spans="8:12" ht="15">
      <c r="H364" s="21"/>
      <c r="I364" s="21"/>
      <c r="K364" s="2"/>
      <c r="L364" s="2"/>
    </row>
    <row r="365" spans="8:12" ht="15">
      <c r="H365" s="21"/>
      <c r="I365" s="21"/>
      <c r="K365" s="2"/>
      <c r="L365" s="2"/>
    </row>
    <row r="366" spans="8:12" ht="15">
      <c r="H366" s="21"/>
      <c r="I366" s="21"/>
      <c r="K366" s="2"/>
      <c r="L366" s="2"/>
    </row>
    <row r="367" spans="8:12" ht="15">
      <c r="H367" s="21"/>
      <c r="I367" s="21"/>
      <c r="K367" s="2"/>
      <c r="L367" s="2"/>
    </row>
    <row r="368" spans="8:12" ht="15">
      <c r="H368" s="21"/>
      <c r="I368" s="21"/>
      <c r="K368" s="2"/>
      <c r="L368" s="2"/>
    </row>
    <row r="369" spans="8:12" ht="15">
      <c r="H369" s="21"/>
      <c r="I369" s="21"/>
      <c r="K369" s="2"/>
      <c r="L369" s="2"/>
    </row>
    <row r="370" spans="8:12" ht="15">
      <c r="H370" s="21"/>
      <c r="I370" s="21"/>
      <c r="K370" s="2"/>
      <c r="L370" s="2"/>
    </row>
    <row r="371" spans="8:12" ht="15">
      <c r="H371" s="21"/>
      <c r="I371" s="21"/>
      <c r="K371" s="2"/>
      <c r="L371" s="2"/>
    </row>
    <row r="372" spans="8:12" ht="15">
      <c r="H372" s="21"/>
      <c r="I372" s="21"/>
      <c r="K372" s="2"/>
      <c r="L372" s="2"/>
    </row>
    <row r="373" spans="8:12" ht="15">
      <c r="H373" s="21"/>
      <c r="I373" s="21"/>
      <c r="K373" s="2"/>
      <c r="L373" s="2"/>
    </row>
    <row r="374" spans="8:12" ht="15">
      <c r="H374" s="21"/>
      <c r="I374" s="21"/>
      <c r="K374" s="2"/>
      <c r="L374" s="2"/>
    </row>
    <row r="375" spans="8:12" ht="15">
      <c r="H375" s="21"/>
      <c r="I375" s="21"/>
      <c r="K375" s="2"/>
      <c r="L375" s="2"/>
    </row>
    <row r="376" spans="8:12" ht="15">
      <c r="H376" s="21"/>
      <c r="I376" s="21"/>
      <c r="K376" s="2"/>
      <c r="L376" s="2"/>
    </row>
    <row r="377" spans="8:12" ht="15">
      <c r="H377" s="21"/>
      <c r="I377" s="21"/>
      <c r="K377" s="2"/>
      <c r="L377" s="2"/>
    </row>
    <row r="378" spans="8:12" ht="15">
      <c r="H378" s="21"/>
      <c r="I378" s="21"/>
      <c r="K378" s="2"/>
      <c r="L378" s="2"/>
    </row>
    <row r="379" spans="8:12" ht="15">
      <c r="H379" s="21"/>
      <c r="I379" s="21"/>
      <c r="K379" s="2"/>
      <c r="L379" s="2"/>
    </row>
    <row r="380" spans="8:12" ht="15">
      <c r="H380" s="21"/>
      <c r="I380" s="21"/>
      <c r="K380" s="2"/>
      <c r="L380" s="2"/>
    </row>
    <row r="381" spans="8:12" ht="15">
      <c r="H381" s="21"/>
      <c r="I381" s="21"/>
      <c r="K381" s="2"/>
      <c r="L381" s="2"/>
    </row>
    <row r="382" spans="8:12" ht="15">
      <c r="H382" s="21"/>
      <c r="I382" s="21"/>
      <c r="K382" s="2"/>
      <c r="L382" s="2"/>
    </row>
    <row r="383" spans="8:12" ht="15">
      <c r="H383" s="21"/>
      <c r="I383" s="21"/>
      <c r="K383" s="2"/>
      <c r="L383" s="2"/>
    </row>
    <row r="384" spans="8:12" ht="15">
      <c r="H384" s="21"/>
      <c r="I384" s="21"/>
      <c r="K384" s="2"/>
      <c r="L384" s="2"/>
    </row>
    <row r="385" spans="8:12" ht="15">
      <c r="H385" s="21"/>
      <c r="I385" s="21"/>
      <c r="K385" s="2"/>
      <c r="L385" s="2"/>
    </row>
    <row r="386" spans="8:12" ht="15">
      <c r="H386" s="21"/>
      <c r="I386" s="21"/>
      <c r="K386" s="2"/>
      <c r="L386" s="2"/>
    </row>
    <row r="387" spans="8:12" ht="15">
      <c r="H387" s="21"/>
      <c r="I387" s="21"/>
      <c r="K387" s="2"/>
      <c r="L387" s="2"/>
    </row>
  </sheetData>
  <sheetProtection formatColumns="0" autoFilter="0"/>
  <autoFilter ref="A2:L363"/>
  <mergeCells count="1">
    <mergeCell ref="A1:D1"/>
  </mergeCells>
  <conditionalFormatting sqref="A3:A135">
    <cfRule type="expression" priority="9" dxfId="28" stopIfTrue="1">
      <formula>R3&gt;0</formula>
    </cfRule>
  </conditionalFormatting>
  <conditionalFormatting sqref="H3:H135">
    <cfRule type="cellIs" priority="7" dxfId="29" operator="equal" stopIfTrue="1">
      <formula>2</formula>
    </cfRule>
    <cfRule type="cellIs" priority="8" dxfId="30" operator="equal" stopIfTrue="1">
      <formula>3</formula>
    </cfRule>
    <cfRule type="cellIs" priority="10" dxfId="31" operator="equal" stopIfTrue="1">
      <formula>1</formula>
    </cfRule>
  </conditionalFormatting>
  <conditionalFormatting sqref="K3:K135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J3:J135">
    <cfRule type="expression" priority="4" dxfId="34" stopIfTrue="1">
      <formula>K3=AA3</formula>
    </cfRule>
  </conditionalFormatting>
  <printOptions gridLines="1"/>
  <pageMargins left="0.5118110236220472" right="0" top="0.15748031496062992" bottom="0.4330708661417323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0"/>
  <sheetViews>
    <sheetView zoomScalePageLayoutView="0" workbookViewId="0" topLeftCell="A311">
      <selection activeCell="L22" sqref="L22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22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7.8515625" style="0" customWidth="1"/>
    <col min="8" max="8" width="7.7109375" style="0" customWidth="1"/>
    <col min="9" max="9" width="6.421875" style="0" customWidth="1"/>
  </cols>
  <sheetData>
    <row r="1" spans="1:9" ht="15.75">
      <c r="A1" s="62" t="s">
        <v>250</v>
      </c>
      <c r="B1" s="63"/>
      <c r="C1" s="63"/>
      <c r="D1" s="63"/>
      <c r="E1" s="63"/>
      <c r="F1" s="63"/>
      <c r="G1" s="63"/>
      <c r="H1" s="63"/>
      <c r="I1" s="64"/>
    </row>
    <row r="2" spans="1:9" ht="15.75">
      <c r="A2" s="65" t="s">
        <v>251</v>
      </c>
      <c r="B2" s="66"/>
      <c r="C2" s="66"/>
      <c r="D2" s="66"/>
      <c r="E2" s="66"/>
      <c r="F2" s="66"/>
      <c r="G2" s="66"/>
      <c r="H2" s="66"/>
      <c r="I2" s="67"/>
    </row>
    <row r="3" spans="1:9" ht="25.5">
      <c r="A3" s="68" t="s">
        <v>252</v>
      </c>
      <c r="B3" s="68" t="s">
        <v>253</v>
      </c>
      <c r="C3" s="69" t="s">
        <v>8</v>
      </c>
      <c r="D3" s="69" t="s">
        <v>254</v>
      </c>
      <c r="E3" s="69" t="s">
        <v>2</v>
      </c>
      <c r="F3" s="69" t="s">
        <v>3</v>
      </c>
      <c r="G3" s="69" t="s">
        <v>4</v>
      </c>
      <c r="H3" s="68" t="s">
        <v>255</v>
      </c>
      <c r="I3" s="68" t="s">
        <v>256</v>
      </c>
    </row>
    <row r="4" spans="1:9" ht="15">
      <c r="A4" s="68"/>
      <c r="B4" s="68"/>
      <c r="C4" s="70" t="s">
        <v>257</v>
      </c>
      <c r="D4" s="71"/>
      <c r="E4" s="72"/>
      <c r="F4" s="69"/>
      <c r="G4" s="69"/>
      <c r="H4" s="68"/>
      <c r="I4" s="68"/>
    </row>
    <row r="5" ht="15">
      <c r="C5" s="73" t="s">
        <v>258</v>
      </c>
    </row>
    <row r="6" spans="1:9" ht="15">
      <c r="A6" s="37">
        <v>5</v>
      </c>
      <c r="B6" s="24">
        <v>1</v>
      </c>
      <c r="C6" s="25" t="s">
        <v>33</v>
      </c>
      <c r="D6" s="26" t="s">
        <v>25</v>
      </c>
      <c r="E6" s="27" t="s">
        <v>28</v>
      </c>
      <c r="F6" s="26">
        <v>1992</v>
      </c>
      <c r="G6" s="38">
        <v>0.019461458330624737</v>
      </c>
      <c r="H6" s="39">
        <v>17.127870258766624</v>
      </c>
      <c r="I6" s="34">
        <v>0.002432682291328092</v>
      </c>
    </row>
    <row r="7" spans="1:9" ht="15">
      <c r="A7" s="37">
        <v>7</v>
      </c>
      <c r="B7" s="24">
        <v>2</v>
      </c>
      <c r="C7" s="25" t="s">
        <v>36</v>
      </c>
      <c r="D7" s="26" t="s">
        <v>25</v>
      </c>
      <c r="E7" s="27" t="s">
        <v>37</v>
      </c>
      <c r="F7" s="26">
        <v>1996</v>
      </c>
      <c r="G7" s="38">
        <v>0.02014432870055316</v>
      </c>
      <c r="H7" s="39">
        <v>16.547254479826872</v>
      </c>
      <c r="I7" s="34">
        <v>0.002518041087569145</v>
      </c>
    </row>
    <row r="8" spans="1:9" ht="15">
      <c r="A8" s="37">
        <v>27</v>
      </c>
      <c r="B8" s="24">
        <v>3</v>
      </c>
      <c r="C8" s="25" t="s">
        <v>69</v>
      </c>
      <c r="D8" s="26" t="s">
        <v>25</v>
      </c>
      <c r="E8" s="27" t="s">
        <v>70</v>
      </c>
      <c r="F8" s="26">
        <v>1991</v>
      </c>
      <c r="G8" s="38">
        <v>0.02318831018055789</v>
      </c>
      <c r="H8" s="39">
        <v>14.375059275031383</v>
      </c>
      <c r="I8" s="34">
        <v>0.0028985387725697365</v>
      </c>
    </row>
    <row r="9" spans="1:9" ht="15">
      <c r="A9" s="37"/>
      <c r="B9" s="24"/>
      <c r="C9" s="73" t="s">
        <v>259</v>
      </c>
      <c r="D9" s="26"/>
      <c r="E9" s="27"/>
      <c r="F9" s="26"/>
      <c r="G9" s="38"/>
      <c r="H9" s="39"/>
      <c r="I9" s="34"/>
    </row>
    <row r="10" spans="1:9" ht="15">
      <c r="A10" s="37">
        <v>2</v>
      </c>
      <c r="B10" s="24">
        <v>1</v>
      </c>
      <c r="C10" s="25" t="s">
        <v>27</v>
      </c>
      <c r="D10" s="26" t="s">
        <v>25</v>
      </c>
      <c r="E10" s="27" t="s">
        <v>28</v>
      </c>
      <c r="F10" s="26">
        <v>1979</v>
      </c>
      <c r="G10" s="38">
        <v>0.018813310183759313</v>
      </c>
      <c r="H10" s="39">
        <v>17.717952347433524</v>
      </c>
      <c r="I10" s="34">
        <v>0.002351663772969914</v>
      </c>
    </row>
    <row r="11" spans="1:9" ht="15">
      <c r="A11" s="37">
        <v>8</v>
      </c>
      <c r="B11" s="24">
        <v>2</v>
      </c>
      <c r="C11" s="25" t="s">
        <v>38</v>
      </c>
      <c r="D11" s="26" t="s">
        <v>25</v>
      </c>
      <c r="E11" s="27" t="s">
        <v>39</v>
      </c>
      <c r="F11" s="26">
        <v>1982</v>
      </c>
      <c r="G11" s="38">
        <v>0.020630439816159196</v>
      </c>
      <c r="H11" s="39">
        <v>16.15735468093334</v>
      </c>
      <c r="I11" s="34">
        <v>0.0025788049770198995</v>
      </c>
    </row>
    <row r="12" spans="1:9" ht="15">
      <c r="A12" s="37">
        <v>16</v>
      </c>
      <c r="B12" s="24">
        <v>3</v>
      </c>
      <c r="C12" s="25" t="s">
        <v>52</v>
      </c>
      <c r="D12" s="26" t="s">
        <v>25</v>
      </c>
      <c r="E12" s="27" t="s">
        <v>28</v>
      </c>
      <c r="F12" s="26">
        <v>1977</v>
      </c>
      <c r="G12" s="38">
        <v>0.02181099537119735</v>
      </c>
      <c r="H12" s="39">
        <v>15.282811612234754</v>
      </c>
      <c r="I12" s="34">
        <v>0.002726374421399669</v>
      </c>
    </row>
    <row r="13" spans="1:9" ht="15">
      <c r="A13" s="37">
        <v>18</v>
      </c>
      <c r="B13" s="24">
        <v>4</v>
      </c>
      <c r="C13" s="25" t="s">
        <v>54</v>
      </c>
      <c r="D13" s="26" t="s">
        <v>25</v>
      </c>
      <c r="E13" s="27" t="s">
        <v>28</v>
      </c>
      <c r="F13" s="26">
        <v>1980</v>
      </c>
      <c r="G13" s="38">
        <v>0.022100347217929084</v>
      </c>
      <c r="H13" s="39">
        <v>15.082719291528326</v>
      </c>
      <c r="I13" s="34">
        <v>0.0027625434022411355</v>
      </c>
    </row>
    <row r="14" spans="1:9" ht="15">
      <c r="A14" s="37">
        <v>19</v>
      </c>
      <c r="B14" s="24">
        <v>5</v>
      </c>
      <c r="C14" s="25" t="s">
        <v>55</v>
      </c>
      <c r="D14" s="26" t="s">
        <v>25</v>
      </c>
      <c r="E14" s="27" t="s">
        <v>28</v>
      </c>
      <c r="F14" s="26">
        <v>1981</v>
      </c>
      <c r="G14" s="38">
        <v>0.022181365740834735</v>
      </c>
      <c r="H14" s="39">
        <v>15.027628921860483</v>
      </c>
      <c r="I14" s="34">
        <v>0.002772670717604342</v>
      </c>
    </row>
    <row r="15" spans="1:9" ht="15">
      <c r="A15" s="37">
        <v>23</v>
      </c>
      <c r="B15" s="24">
        <v>6</v>
      </c>
      <c r="C15" s="25" t="s">
        <v>62</v>
      </c>
      <c r="D15" s="26" t="s">
        <v>25</v>
      </c>
      <c r="E15" s="27" t="s">
        <v>51</v>
      </c>
      <c r="F15" s="26">
        <v>1984</v>
      </c>
      <c r="G15" s="38">
        <v>0.022644328702881467</v>
      </c>
      <c r="H15" s="39">
        <v>14.720389273050829</v>
      </c>
      <c r="I15" s="34">
        <v>0.0028305410878601833</v>
      </c>
    </row>
    <row r="16" spans="1:9" ht="15">
      <c r="A16" s="37">
        <v>28</v>
      </c>
      <c r="B16" s="24">
        <v>7</v>
      </c>
      <c r="C16" s="25" t="s">
        <v>71</v>
      </c>
      <c r="D16" s="26" t="s">
        <v>25</v>
      </c>
      <c r="E16" s="27" t="s">
        <v>39</v>
      </c>
      <c r="F16" s="26">
        <v>1980</v>
      </c>
      <c r="G16" s="38">
        <v>0.023373495365376584</v>
      </c>
      <c r="H16" s="39">
        <v>14.261167537102887</v>
      </c>
      <c r="I16" s="34">
        <v>0.002921686920672073</v>
      </c>
    </row>
    <row r="17" spans="1:9" ht="15">
      <c r="A17" s="37">
        <v>29</v>
      </c>
      <c r="B17" s="24">
        <v>8</v>
      </c>
      <c r="C17" s="25" t="s">
        <v>72</v>
      </c>
      <c r="D17" s="26" t="s">
        <v>25</v>
      </c>
      <c r="E17" s="27" t="s">
        <v>65</v>
      </c>
      <c r="F17" s="26">
        <v>1977</v>
      </c>
      <c r="G17" s="38">
        <v>0.02350081018084893</v>
      </c>
      <c r="H17" s="39">
        <v>14.183908161811814</v>
      </c>
      <c r="I17" s="34">
        <v>0.0029376012726061163</v>
      </c>
    </row>
    <row r="18" spans="1:9" ht="15">
      <c r="A18" s="37">
        <v>30</v>
      </c>
      <c r="B18" s="24">
        <v>9</v>
      </c>
      <c r="C18" s="25" t="s">
        <v>73</v>
      </c>
      <c r="D18" s="26" t="s">
        <v>25</v>
      </c>
      <c r="E18" s="27" t="s">
        <v>74</v>
      </c>
      <c r="F18" s="26">
        <v>1981</v>
      </c>
      <c r="G18" s="38">
        <v>0.023836458334699273</v>
      </c>
      <c r="H18" s="39">
        <v>13.98418039512575</v>
      </c>
      <c r="I18" s="34">
        <v>0.002979557291837409</v>
      </c>
    </row>
    <row r="19" spans="1:9" ht="15">
      <c r="A19" s="37">
        <v>40</v>
      </c>
      <c r="B19" s="24">
        <v>10</v>
      </c>
      <c r="C19" s="25" t="s">
        <v>85</v>
      </c>
      <c r="D19" s="26" t="s">
        <v>25</v>
      </c>
      <c r="E19" s="27" t="s">
        <v>49</v>
      </c>
      <c r="F19" s="26">
        <v>1979</v>
      </c>
      <c r="G19" s="38">
        <v>0.024449884258501697</v>
      </c>
      <c r="H19" s="39">
        <v>13.63332970451289</v>
      </c>
      <c r="I19" s="34">
        <v>0.003056235532312712</v>
      </c>
    </row>
    <row r="20" spans="1:9" ht="15">
      <c r="A20" s="37">
        <v>44</v>
      </c>
      <c r="B20" s="24">
        <v>11</v>
      </c>
      <c r="C20" s="25" t="s">
        <v>90</v>
      </c>
      <c r="D20" s="26" t="s">
        <v>25</v>
      </c>
      <c r="E20" s="27" t="s">
        <v>44</v>
      </c>
      <c r="F20" s="26">
        <v>1983</v>
      </c>
      <c r="G20" s="38">
        <v>0.02456562499719439</v>
      </c>
      <c r="H20" s="39">
        <v>13.569096384537454</v>
      </c>
      <c r="I20" s="34">
        <v>0.003070703124649299</v>
      </c>
    </row>
    <row r="21" spans="1:9" ht="15">
      <c r="A21" s="37">
        <v>49</v>
      </c>
      <c r="B21" s="24">
        <v>12</v>
      </c>
      <c r="C21" s="25" t="s">
        <v>95</v>
      </c>
      <c r="D21" s="26" t="s">
        <v>25</v>
      </c>
      <c r="E21" s="27" t="s">
        <v>28</v>
      </c>
      <c r="F21" s="26">
        <v>1986</v>
      </c>
      <c r="G21" s="38">
        <v>0.02506331018230412</v>
      </c>
      <c r="H21" s="39">
        <v>13.299653194600063</v>
      </c>
      <c r="I21" s="34">
        <v>0.003132913772788015</v>
      </c>
    </row>
    <row r="22" spans="1:9" ht="15">
      <c r="A22" s="37">
        <v>65</v>
      </c>
      <c r="B22" s="24">
        <v>13</v>
      </c>
      <c r="C22" s="25" t="s">
        <v>116</v>
      </c>
      <c r="D22" s="26" t="s">
        <v>25</v>
      </c>
      <c r="E22" s="27" t="s">
        <v>117</v>
      </c>
      <c r="F22" s="26">
        <v>1984</v>
      </c>
      <c r="G22" s="38">
        <v>0.026058680552523583</v>
      </c>
      <c r="H22" s="39">
        <v>12.791642794863323</v>
      </c>
      <c r="I22" s="34">
        <v>0.003257335069065448</v>
      </c>
    </row>
    <row r="23" spans="1:9" ht="15">
      <c r="A23" s="37">
        <v>73</v>
      </c>
      <c r="B23" s="24">
        <v>14</v>
      </c>
      <c r="C23" s="25" t="s">
        <v>125</v>
      </c>
      <c r="D23" s="26" t="s">
        <v>25</v>
      </c>
      <c r="E23" s="27" t="s">
        <v>126</v>
      </c>
      <c r="F23" s="26">
        <v>1978</v>
      </c>
      <c r="G23" s="38">
        <v>0.026810995368578006</v>
      </c>
      <c r="H23" s="39">
        <v>12.432710115790549</v>
      </c>
      <c r="I23" s="34">
        <v>0.0033513744210722507</v>
      </c>
    </row>
    <row r="24" spans="1:9" ht="15">
      <c r="A24" s="37">
        <v>74</v>
      </c>
      <c r="B24" s="24">
        <v>15</v>
      </c>
      <c r="C24" s="25" t="s">
        <v>127</v>
      </c>
      <c r="D24" s="26" t="s">
        <v>25</v>
      </c>
      <c r="E24" s="27" t="s">
        <v>44</v>
      </c>
      <c r="F24" s="26">
        <v>1977</v>
      </c>
      <c r="G24" s="38">
        <v>0.026903587960987352</v>
      </c>
      <c r="H24" s="39">
        <v>12.38992114422422</v>
      </c>
      <c r="I24" s="34">
        <v>0.003362948495123419</v>
      </c>
    </row>
    <row r="25" spans="1:9" ht="15">
      <c r="A25" s="37">
        <v>94</v>
      </c>
      <c r="B25" s="24">
        <v>16</v>
      </c>
      <c r="C25" s="25" t="s">
        <v>149</v>
      </c>
      <c r="D25" s="26" t="s">
        <v>25</v>
      </c>
      <c r="E25" s="27" t="s">
        <v>42</v>
      </c>
      <c r="F25" s="26">
        <v>1979</v>
      </c>
      <c r="G25" s="38">
        <v>0.028581828701135237</v>
      </c>
      <c r="H25" s="39">
        <v>11.662421492299186</v>
      </c>
      <c r="I25" s="34">
        <v>0.0035727285876419046</v>
      </c>
    </row>
    <row r="26" spans="1:9" ht="15">
      <c r="A26" s="37">
        <v>98</v>
      </c>
      <c r="B26" s="24">
        <v>17</v>
      </c>
      <c r="C26" s="25" t="s">
        <v>153</v>
      </c>
      <c r="D26" s="26" t="s">
        <v>25</v>
      </c>
      <c r="E26" s="27" t="s">
        <v>51</v>
      </c>
      <c r="F26" s="26">
        <v>1986</v>
      </c>
      <c r="G26" s="38">
        <v>0.02922997684800066</v>
      </c>
      <c r="H26" s="39">
        <v>11.403817904704683</v>
      </c>
      <c r="I26" s="34">
        <v>0.0036537471060000826</v>
      </c>
    </row>
    <row r="27" spans="1:9" ht="15">
      <c r="A27" s="37">
        <v>105</v>
      </c>
      <c r="B27" s="24">
        <v>18</v>
      </c>
      <c r="C27" s="25" t="s">
        <v>161</v>
      </c>
      <c r="D27" s="26" t="s">
        <v>25</v>
      </c>
      <c r="E27" s="27" t="s">
        <v>59</v>
      </c>
      <c r="F27" s="26">
        <v>1978</v>
      </c>
      <c r="G27" s="38">
        <v>0.03007488425646443</v>
      </c>
      <c r="H27" s="39">
        <v>11.083445259201127</v>
      </c>
      <c r="I27" s="34">
        <v>0.0037593605320580536</v>
      </c>
    </row>
    <row r="28" spans="1:9" ht="15">
      <c r="A28" s="37">
        <v>111</v>
      </c>
      <c r="B28" s="24">
        <v>19</v>
      </c>
      <c r="C28" s="25" t="s">
        <v>167</v>
      </c>
      <c r="D28" s="26" t="s">
        <v>25</v>
      </c>
      <c r="E28" s="27" t="s">
        <v>47</v>
      </c>
      <c r="F28" s="26">
        <v>1985</v>
      </c>
      <c r="G28" s="38">
        <v>0.031023958334117197</v>
      </c>
      <c r="H28" s="39">
        <v>10.744384380079735</v>
      </c>
      <c r="I28" s="34">
        <v>0.0038779947917646496</v>
      </c>
    </row>
    <row r="29" spans="1:9" ht="15">
      <c r="A29" s="37">
        <v>116</v>
      </c>
      <c r="B29" s="24">
        <v>20</v>
      </c>
      <c r="C29" s="25" t="s">
        <v>173</v>
      </c>
      <c r="D29" s="26" t="s">
        <v>25</v>
      </c>
      <c r="E29" s="27" t="s">
        <v>39</v>
      </c>
      <c r="F29" s="26">
        <v>1981</v>
      </c>
      <c r="G29" s="38">
        <v>0.03262118055135943</v>
      </c>
      <c r="H29" s="39">
        <v>10.21830993542759</v>
      </c>
      <c r="I29" s="34">
        <v>0.004077647568919929</v>
      </c>
    </row>
    <row r="30" spans="1:9" ht="15">
      <c r="A30" s="37"/>
      <c r="B30" s="24"/>
      <c r="C30" s="73" t="s">
        <v>260</v>
      </c>
      <c r="D30" s="26"/>
      <c r="E30" s="27"/>
      <c r="F30" s="26"/>
      <c r="G30" s="38"/>
      <c r="H30" s="39"/>
      <c r="I30" s="34"/>
    </row>
    <row r="31" spans="1:9" ht="15">
      <c r="A31" s="37">
        <v>1</v>
      </c>
      <c r="B31" s="24">
        <v>1</v>
      </c>
      <c r="C31" s="25" t="s">
        <v>24</v>
      </c>
      <c r="D31" s="26" t="s">
        <v>25</v>
      </c>
      <c r="E31" s="27" t="s">
        <v>26</v>
      </c>
      <c r="F31" s="26">
        <v>1967</v>
      </c>
      <c r="G31" s="38">
        <v>0.018790162037475966</v>
      </c>
      <c r="H31" s="39">
        <v>17.739779607462562</v>
      </c>
      <c r="I31" s="34">
        <v>0.0023487702546844957</v>
      </c>
    </row>
    <row r="32" spans="1:9" ht="15">
      <c r="A32" s="37">
        <v>4</v>
      </c>
      <c r="B32" s="24">
        <v>2</v>
      </c>
      <c r="C32" s="25" t="s">
        <v>31</v>
      </c>
      <c r="D32" s="26" t="s">
        <v>25</v>
      </c>
      <c r="E32" s="27" t="s">
        <v>32</v>
      </c>
      <c r="F32" s="26">
        <v>1970</v>
      </c>
      <c r="G32" s="38">
        <v>0.019241550922743045</v>
      </c>
      <c r="H32" s="39">
        <v>17.323620880234838</v>
      </c>
      <c r="I32" s="34">
        <v>0.0024051938653428806</v>
      </c>
    </row>
    <row r="33" spans="1:9" ht="15">
      <c r="A33" s="37">
        <v>6</v>
      </c>
      <c r="B33" s="24">
        <v>3</v>
      </c>
      <c r="C33" s="25" t="s">
        <v>34</v>
      </c>
      <c r="D33" s="26" t="s">
        <v>25</v>
      </c>
      <c r="E33" s="27" t="s">
        <v>35</v>
      </c>
      <c r="F33" s="26">
        <v>1968</v>
      </c>
      <c r="G33" s="38">
        <v>0.02000543981557712</v>
      </c>
      <c r="H33" s="39">
        <v>16.662134719666863</v>
      </c>
      <c r="I33" s="34">
        <v>0.00250067997694714</v>
      </c>
    </row>
    <row r="34" spans="1:9" ht="15">
      <c r="A34" s="37">
        <v>9</v>
      </c>
      <c r="B34" s="24">
        <v>4</v>
      </c>
      <c r="C34" s="25" t="s">
        <v>40</v>
      </c>
      <c r="D34" s="26" t="s">
        <v>25</v>
      </c>
      <c r="E34" s="27" t="s">
        <v>35</v>
      </c>
      <c r="F34" s="26">
        <v>1974</v>
      </c>
      <c r="G34" s="38">
        <v>0.020665162039222196</v>
      </c>
      <c r="H34" s="39">
        <v>16.130206610558933</v>
      </c>
      <c r="I34" s="34">
        <v>0.0025831452549027745</v>
      </c>
    </row>
    <row r="35" spans="1:9" ht="15">
      <c r="A35" s="37">
        <v>11</v>
      </c>
      <c r="B35" s="24">
        <v>5</v>
      </c>
      <c r="C35" s="25" t="s">
        <v>43</v>
      </c>
      <c r="D35" s="26" t="s">
        <v>25</v>
      </c>
      <c r="E35" s="27" t="s">
        <v>44</v>
      </c>
      <c r="F35" s="26">
        <v>1972</v>
      </c>
      <c r="G35" s="38">
        <v>0.020977662032237276</v>
      </c>
      <c r="H35" s="39">
        <v>15.889918181591717</v>
      </c>
      <c r="I35" s="34">
        <v>0.0026222077540296596</v>
      </c>
    </row>
    <row r="36" spans="1:9" ht="15">
      <c r="A36" s="37">
        <v>12</v>
      </c>
      <c r="B36" s="24">
        <v>6</v>
      </c>
      <c r="C36" s="25" t="s">
        <v>45</v>
      </c>
      <c r="D36" s="26" t="s">
        <v>25</v>
      </c>
      <c r="E36" s="27" t="s">
        <v>44</v>
      </c>
      <c r="F36" s="26">
        <v>1974</v>
      </c>
      <c r="G36" s="38">
        <v>0.02124386573996162</v>
      </c>
      <c r="H36" s="39">
        <v>15.690803990834086</v>
      </c>
      <c r="I36" s="34">
        <v>0.0026554832174952026</v>
      </c>
    </row>
    <row r="37" spans="1:9" ht="15">
      <c r="A37" s="37">
        <v>13</v>
      </c>
      <c r="B37" s="24">
        <v>7</v>
      </c>
      <c r="C37" s="25" t="s">
        <v>46</v>
      </c>
      <c r="D37" s="26" t="s">
        <v>25</v>
      </c>
      <c r="E37" s="27" t="s">
        <v>47</v>
      </c>
      <c r="F37" s="26">
        <v>1971</v>
      </c>
      <c r="G37" s="38">
        <v>0.021255439816741273</v>
      </c>
      <c r="H37" s="39">
        <v>15.682259986490251</v>
      </c>
      <c r="I37" s="34">
        <v>0.002656929977092659</v>
      </c>
    </row>
    <row r="38" spans="1:9" ht="15">
      <c r="A38" s="37">
        <v>14</v>
      </c>
      <c r="B38" s="24">
        <v>8</v>
      </c>
      <c r="C38" s="25" t="s">
        <v>48</v>
      </c>
      <c r="D38" s="26" t="s">
        <v>25</v>
      </c>
      <c r="E38" s="27" t="s">
        <v>49</v>
      </c>
      <c r="F38" s="26">
        <v>1976</v>
      </c>
      <c r="G38" s="38">
        <v>0.021429050924780313</v>
      </c>
      <c r="H38" s="39">
        <v>15.55520748461475</v>
      </c>
      <c r="I38" s="34">
        <v>0.002678631365597539</v>
      </c>
    </row>
    <row r="39" spans="1:9" ht="15">
      <c r="A39" s="37">
        <v>15</v>
      </c>
      <c r="B39" s="24">
        <v>9</v>
      </c>
      <c r="C39" s="25" t="s">
        <v>50</v>
      </c>
      <c r="D39" s="26" t="s">
        <v>25</v>
      </c>
      <c r="E39" s="27" t="s">
        <v>51</v>
      </c>
      <c r="F39" s="26">
        <v>1974</v>
      </c>
      <c r="G39" s="38">
        <v>0.02174155092507135</v>
      </c>
      <c r="H39" s="39">
        <v>15.331626270918361</v>
      </c>
      <c r="I39" s="34">
        <v>0.002717693865633919</v>
      </c>
    </row>
    <row r="40" spans="1:9" ht="15">
      <c r="A40" s="37">
        <v>21</v>
      </c>
      <c r="B40" s="24">
        <v>10</v>
      </c>
      <c r="C40" s="25" t="s">
        <v>58</v>
      </c>
      <c r="D40" s="26" t="s">
        <v>25</v>
      </c>
      <c r="E40" s="27" t="s">
        <v>59</v>
      </c>
      <c r="F40" s="26">
        <v>1971</v>
      </c>
      <c r="G40" s="38">
        <v>0.022598032403038815</v>
      </c>
      <c r="H40" s="39">
        <v>14.75054674620739</v>
      </c>
      <c r="I40" s="34">
        <v>0.002824754050379852</v>
      </c>
    </row>
    <row r="41" spans="1:9" ht="15">
      <c r="A41" s="41">
        <v>22</v>
      </c>
      <c r="B41" s="24">
        <v>11</v>
      </c>
      <c r="C41" s="43" t="s">
        <v>60</v>
      </c>
      <c r="D41" s="44" t="s">
        <v>25</v>
      </c>
      <c r="E41" s="45" t="s">
        <v>61</v>
      </c>
      <c r="F41" s="44">
        <v>1967</v>
      </c>
      <c r="G41" s="46">
        <v>0.02262118055659812</v>
      </c>
      <c r="H41" s="47">
        <v>14.735452577257604</v>
      </c>
      <c r="I41" s="48">
        <v>0.002827647569574765</v>
      </c>
    </row>
    <row r="42" spans="1:9" ht="15">
      <c r="A42" s="37">
        <v>24</v>
      </c>
      <c r="B42" s="24">
        <v>12</v>
      </c>
      <c r="C42" s="25" t="s">
        <v>63</v>
      </c>
      <c r="D42" s="26" t="s">
        <v>25</v>
      </c>
      <c r="E42" s="27" t="s">
        <v>47</v>
      </c>
      <c r="F42" s="26">
        <v>1969</v>
      </c>
      <c r="G42" s="38">
        <v>0.022667476849164814</v>
      </c>
      <c r="H42" s="39">
        <v>14.705356734294627</v>
      </c>
      <c r="I42" s="34">
        <v>0.0028334346061456017</v>
      </c>
    </row>
    <row r="43" spans="1:9" ht="15">
      <c r="A43" s="37">
        <v>25</v>
      </c>
      <c r="B43" s="24">
        <v>13</v>
      </c>
      <c r="C43" s="25" t="s">
        <v>64</v>
      </c>
      <c r="D43" s="26" t="s">
        <v>25</v>
      </c>
      <c r="E43" s="27" t="s">
        <v>65</v>
      </c>
      <c r="F43" s="26">
        <v>1971</v>
      </c>
      <c r="G43" s="38">
        <v>0.022991550926235504</v>
      </c>
      <c r="H43" s="39">
        <v>14.498079507675529</v>
      </c>
      <c r="I43" s="34">
        <v>0.002873943865779438</v>
      </c>
    </row>
    <row r="44" spans="1:9" ht="15">
      <c r="A44" s="37">
        <v>31</v>
      </c>
      <c r="B44" s="24">
        <v>14</v>
      </c>
      <c r="C44" s="25" t="s">
        <v>75</v>
      </c>
      <c r="D44" s="26" t="s">
        <v>25</v>
      </c>
      <c r="E44" s="27" t="s">
        <v>65</v>
      </c>
      <c r="F44" s="26">
        <v>1976</v>
      </c>
      <c r="G44" s="38">
        <v>0.023905902773549315</v>
      </c>
      <c r="H44" s="39">
        <v>13.94355764310018</v>
      </c>
      <c r="I44" s="34">
        <v>0.0029882378466936643</v>
      </c>
    </row>
    <row r="45" spans="1:9" ht="15">
      <c r="A45" s="37">
        <v>32</v>
      </c>
      <c r="B45" s="24">
        <v>15</v>
      </c>
      <c r="C45" s="25" t="s">
        <v>76</v>
      </c>
      <c r="D45" s="26" t="s">
        <v>25</v>
      </c>
      <c r="E45" s="27" t="s">
        <v>26</v>
      </c>
      <c r="F45" s="26">
        <v>1971</v>
      </c>
      <c r="G45" s="38">
        <v>0.023940624996612314</v>
      </c>
      <c r="H45" s="39">
        <v>13.92333464061616</v>
      </c>
      <c r="I45" s="34">
        <v>0.0029925781245765393</v>
      </c>
    </row>
    <row r="46" spans="1:9" ht="15">
      <c r="A46" s="37">
        <v>33</v>
      </c>
      <c r="B46" s="24">
        <v>16</v>
      </c>
      <c r="C46" s="25" t="s">
        <v>77</v>
      </c>
      <c r="D46" s="26" t="s">
        <v>25</v>
      </c>
      <c r="E46" s="27" t="s">
        <v>47</v>
      </c>
      <c r="F46" s="26">
        <v>1975</v>
      </c>
      <c r="G46" s="38">
        <v>0.024044791665801313</v>
      </c>
      <c r="H46" s="39">
        <v>13.863016072933178</v>
      </c>
      <c r="I46" s="34">
        <v>0.003005598958225164</v>
      </c>
    </row>
    <row r="47" spans="1:9" ht="15">
      <c r="A47" s="37">
        <v>34</v>
      </c>
      <c r="B47" s="24">
        <v>17</v>
      </c>
      <c r="C47" s="25" t="s">
        <v>78</v>
      </c>
      <c r="D47" s="26" t="s">
        <v>25</v>
      </c>
      <c r="E47" s="27" t="s">
        <v>79</v>
      </c>
      <c r="F47" s="26">
        <v>1967</v>
      </c>
      <c r="G47" s="38">
        <v>0.024056365742580965</v>
      </c>
      <c r="H47" s="39">
        <v>13.856346253637005</v>
      </c>
      <c r="I47" s="34">
        <v>0.0030070457178226206</v>
      </c>
    </row>
    <row r="48" spans="1:9" ht="15">
      <c r="A48" s="37">
        <v>36</v>
      </c>
      <c r="B48" s="24">
        <v>18</v>
      </c>
      <c r="C48" s="25" t="s">
        <v>81</v>
      </c>
      <c r="D48" s="26" t="s">
        <v>25</v>
      </c>
      <c r="E48" s="27" t="s">
        <v>44</v>
      </c>
      <c r="F48" s="26">
        <v>1972</v>
      </c>
      <c r="G48" s="38">
        <v>0.024264699073683005</v>
      </c>
      <c r="H48" s="39">
        <v>13.73737759207819</v>
      </c>
      <c r="I48" s="34">
        <v>0.0030330873842103756</v>
      </c>
    </row>
    <row r="49" spans="1:9" ht="15">
      <c r="A49" s="37">
        <v>37</v>
      </c>
      <c r="B49" s="24">
        <v>19</v>
      </c>
      <c r="C49" s="25" t="s">
        <v>82</v>
      </c>
      <c r="D49" s="26" t="s">
        <v>25</v>
      </c>
      <c r="E49" s="27" t="s">
        <v>44</v>
      </c>
      <c r="F49" s="26">
        <v>1970</v>
      </c>
      <c r="G49" s="38">
        <v>0.024287847219966352</v>
      </c>
      <c r="H49" s="39">
        <v>13.72428483736959</v>
      </c>
      <c r="I49" s="34">
        <v>0.003035980902495794</v>
      </c>
    </row>
    <row r="50" spans="1:9" ht="15">
      <c r="A50" s="37">
        <v>39</v>
      </c>
      <c r="B50" s="24">
        <v>20</v>
      </c>
      <c r="C50" s="25" t="s">
        <v>84</v>
      </c>
      <c r="D50" s="26" t="s">
        <v>25</v>
      </c>
      <c r="E50" s="27" t="s">
        <v>28</v>
      </c>
      <c r="F50" s="26">
        <v>1976</v>
      </c>
      <c r="G50" s="38">
        <v>0.02442673611221835</v>
      </c>
      <c r="H50" s="39">
        <v>13.64624941301915</v>
      </c>
      <c r="I50" s="34">
        <v>0.0030533420140272938</v>
      </c>
    </row>
    <row r="51" spans="1:9" ht="15">
      <c r="A51" s="37">
        <v>46</v>
      </c>
      <c r="B51" s="24">
        <v>21</v>
      </c>
      <c r="C51" s="25" t="s">
        <v>92</v>
      </c>
      <c r="D51" s="26" t="s">
        <v>25</v>
      </c>
      <c r="E51" s="27" t="s">
        <v>42</v>
      </c>
      <c r="F51" s="26">
        <v>1970</v>
      </c>
      <c r="G51" s="38">
        <v>0.024716087958950084</v>
      </c>
      <c r="H51" s="39">
        <v>13.486492437110302</v>
      </c>
      <c r="I51" s="34">
        <v>0.0030895109948687605</v>
      </c>
    </row>
    <row r="52" spans="1:9" ht="15">
      <c r="A52" s="37">
        <v>48</v>
      </c>
      <c r="B52" s="24">
        <v>22</v>
      </c>
      <c r="C52" s="25" t="s">
        <v>94</v>
      </c>
      <c r="D52" s="26" t="s">
        <v>25</v>
      </c>
      <c r="E52" s="27" t="s">
        <v>47</v>
      </c>
      <c r="F52" s="26">
        <v>1970</v>
      </c>
      <c r="G52" s="38">
        <v>0.02491284722054843</v>
      </c>
      <c r="H52" s="39">
        <v>13.379977422187048</v>
      </c>
      <c r="I52" s="34">
        <v>0.0031141059025685536</v>
      </c>
    </row>
    <row r="53" spans="1:9" ht="15">
      <c r="A53" s="37">
        <v>50</v>
      </c>
      <c r="B53" s="24">
        <v>23</v>
      </c>
      <c r="C53" s="25" t="s">
        <v>96</v>
      </c>
      <c r="D53" s="26" t="s">
        <v>25</v>
      </c>
      <c r="E53" s="27" t="s">
        <v>51</v>
      </c>
      <c r="F53" s="26">
        <v>1968</v>
      </c>
      <c r="G53" s="38">
        <v>0.025155902774713468</v>
      </c>
      <c r="H53" s="39">
        <v>13.250700494374529</v>
      </c>
      <c r="I53" s="34">
        <v>0.0031444878468391835</v>
      </c>
    </row>
    <row r="54" spans="1:9" ht="15">
      <c r="A54" s="37">
        <v>51</v>
      </c>
      <c r="B54" s="24">
        <v>24</v>
      </c>
      <c r="C54" s="25" t="s">
        <v>97</v>
      </c>
      <c r="D54" s="26" t="s">
        <v>25</v>
      </c>
      <c r="E54" s="27" t="s">
        <v>98</v>
      </c>
      <c r="F54" s="26">
        <v>1975</v>
      </c>
      <c r="G54" s="38">
        <v>0.02516747685149312</v>
      </c>
      <c r="H54" s="39">
        <v>13.24460673194411</v>
      </c>
      <c r="I54" s="34">
        <v>0.00314593460643664</v>
      </c>
    </row>
    <row r="55" spans="1:9" ht="15">
      <c r="A55" s="37">
        <v>52</v>
      </c>
      <c r="B55" s="24">
        <v>25</v>
      </c>
      <c r="C55" s="25" t="s">
        <v>99</v>
      </c>
      <c r="D55" s="26" t="s">
        <v>25</v>
      </c>
      <c r="E55" s="27" t="s">
        <v>44</v>
      </c>
      <c r="F55" s="26">
        <v>1969</v>
      </c>
      <c r="G55" s="38">
        <v>0.025190624997776467</v>
      </c>
      <c r="H55" s="39">
        <v>13.232436009934494</v>
      </c>
      <c r="I55" s="34">
        <v>0.0031488281247220584</v>
      </c>
    </row>
    <row r="56" spans="1:9" ht="15">
      <c r="A56" s="37">
        <v>54</v>
      </c>
      <c r="B56" s="24">
        <v>26</v>
      </c>
      <c r="C56" s="25" t="s">
        <v>102</v>
      </c>
      <c r="D56" s="26" t="s">
        <v>25</v>
      </c>
      <c r="E56" s="27" t="s">
        <v>103</v>
      </c>
      <c r="F56" s="26">
        <v>1968</v>
      </c>
      <c r="G56" s="38">
        <v>0.025260069443902466</v>
      </c>
      <c r="H56" s="39">
        <v>13.1960576780519</v>
      </c>
      <c r="I56" s="34">
        <v>0.0031575086804878083</v>
      </c>
    </row>
    <row r="57" spans="1:9" ht="15">
      <c r="A57" s="37">
        <v>56</v>
      </c>
      <c r="B57" s="24">
        <v>27</v>
      </c>
      <c r="C57" s="25" t="s">
        <v>105</v>
      </c>
      <c r="D57" s="26" t="s">
        <v>25</v>
      </c>
      <c r="E57" s="27" t="s">
        <v>28</v>
      </c>
      <c r="F57" s="26">
        <v>1972</v>
      </c>
      <c r="G57" s="38">
        <v>0.02534108795953216</v>
      </c>
      <c r="H57" s="39">
        <v>13.153868289539973</v>
      </c>
      <c r="I57" s="34">
        <v>0.00316763599494152</v>
      </c>
    </row>
    <row r="58" spans="1:9" ht="15">
      <c r="A58" s="37">
        <v>58</v>
      </c>
      <c r="B58" s="24">
        <v>28</v>
      </c>
      <c r="C58" s="25" t="s">
        <v>107</v>
      </c>
      <c r="D58" s="26" t="s">
        <v>25</v>
      </c>
      <c r="E58" s="27" t="s">
        <v>28</v>
      </c>
      <c r="F58" s="26">
        <v>1974</v>
      </c>
      <c r="G58" s="38">
        <v>0.0256188657367602</v>
      </c>
      <c r="H58" s="39">
        <v>13.011244789617573</v>
      </c>
      <c r="I58" s="34">
        <v>0.003202358217095025</v>
      </c>
    </row>
    <row r="59" spans="1:9" ht="15">
      <c r="A59" s="37">
        <v>61</v>
      </c>
      <c r="B59" s="24">
        <v>29</v>
      </c>
      <c r="C59" s="25" t="s">
        <v>110</v>
      </c>
      <c r="D59" s="26" t="s">
        <v>25</v>
      </c>
      <c r="E59" s="27" t="s">
        <v>111</v>
      </c>
      <c r="F59" s="26">
        <v>1970</v>
      </c>
      <c r="G59" s="38">
        <v>0.025896643513988238</v>
      </c>
      <c r="H59" s="39">
        <v>12.871680963337246</v>
      </c>
      <c r="I59" s="34">
        <v>0.0032370804392485297</v>
      </c>
    </row>
    <row r="60" spans="1:9" ht="15">
      <c r="A60" s="41">
        <v>62</v>
      </c>
      <c r="B60" s="24">
        <v>30</v>
      </c>
      <c r="C60" s="43" t="s">
        <v>112</v>
      </c>
      <c r="D60" s="44" t="s">
        <v>25</v>
      </c>
      <c r="E60" s="45" t="s">
        <v>61</v>
      </c>
      <c r="F60" s="44">
        <v>1970</v>
      </c>
      <c r="G60" s="46">
        <v>0.02594293981383089</v>
      </c>
      <c r="H60" s="47">
        <v>12.848710891108192</v>
      </c>
      <c r="I60" s="48">
        <v>0.0032428674767288612</v>
      </c>
    </row>
    <row r="61" spans="1:9" ht="15">
      <c r="A61" s="37">
        <v>63</v>
      </c>
      <c r="B61" s="24">
        <v>31</v>
      </c>
      <c r="C61" s="25" t="s">
        <v>113</v>
      </c>
      <c r="D61" s="26" t="s">
        <v>25</v>
      </c>
      <c r="E61" s="27" t="s">
        <v>114</v>
      </c>
      <c r="F61" s="26">
        <v>1974</v>
      </c>
      <c r="G61" s="38">
        <v>0.025989236106397584</v>
      </c>
      <c r="H61" s="39">
        <v>12.825822658607464</v>
      </c>
      <c r="I61" s="34">
        <v>0.003248654513299698</v>
      </c>
    </row>
    <row r="62" spans="1:9" ht="15">
      <c r="A62" s="41">
        <v>66</v>
      </c>
      <c r="B62" s="24">
        <v>32</v>
      </c>
      <c r="C62" s="43" t="s">
        <v>118</v>
      </c>
      <c r="D62" s="44" t="s">
        <v>25</v>
      </c>
      <c r="E62" s="45" t="s">
        <v>61</v>
      </c>
      <c r="F62" s="44">
        <v>1971</v>
      </c>
      <c r="G62" s="46">
        <v>0.026104976852366235</v>
      </c>
      <c r="H62" s="47">
        <v>12.76895724590995</v>
      </c>
      <c r="I62" s="48">
        <v>0.0032631221065457794</v>
      </c>
    </row>
    <row r="63" spans="1:9" ht="15">
      <c r="A63" s="37">
        <v>68</v>
      </c>
      <c r="B63" s="24">
        <v>33</v>
      </c>
      <c r="C63" s="25" t="s">
        <v>120</v>
      </c>
      <c r="D63" s="26" t="s">
        <v>25</v>
      </c>
      <c r="E63" s="27" t="s">
        <v>59</v>
      </c>
      <c r="F63" s="26">
        <v>1972</v>
      </c>
      <c r="G63" s="38">
        <v>0.026336458329751622</v>
      </c>
      <c r="H63" s="39">
        <v>12.656725864949548</v>
      </c>
      <c r="I63" s="34">
        <v>0.0032920572912189527</v>
      </c>
    </row>
    <row r="64" spans="1:9" ht="15">
      <c r="A64" s="37">
        <v>70</v>
      </c>
      <c r="B64" s="24">
        <v>34</v>
      </c>
      <c r="C64" s="25" t="s">
        <v>122</v>
      </c>
      <c r="D64" s="26" t="s">
        <v>25</v>
      </c>
      <c r="E64" s="27" t="s">
        <v>65</v>
      </c>
      <c r="F64" s="26">
        <v>1974</v>
      </c>
      <c r="G64" s="38">
        <v>0.02657951388391666</v>
      </c>
      <c r="H64" s="39">
        <v>12.540986821246355</v>
      </c>
      <c r="I64" s="34">
        <v>0.0033224392354895826</v>
      </c>
    </row>
    <row r="65" spans="1:9" ht="15">
      <c r="A65" s="37">
        <v>71</v>
      </c>
      <c r="B65" s="24">
        <v>35</v>
      </c>
      <c r="C65" s="25" t="s">
        <v>123</v>
      </c>
      <c r="D65" s="26" t="s">
        <v>25</v>
      </c>
      <c r="E65" s="27" t="s">
        <v>103</v>
      </c>
      <c r="F65" s="26">
        <v>1975</v>
      </c>
      <c r="G65" s="38">
        <v>0.026591087960696314</v>
      </c>
      <c r="H65" s="39">
        <v>12.535528212535937</v>
      </c>
      <c r="I65" s="34">
        <v>0.003323885995087039</v>
      </c>
    </row>
    <row r="66" spans="1:9" ht="15">
      <c r="A66" s="37">
        <v>76</v>
      </c>
      <c r="B66" s="24">
        <v>36</v>
      </c>
      <c r="C66" s="25" t="s">
        <v>129</v>
      </c>
      <c r="D66" s="26" t="s">
        <v>25</v>
      </c>
      <c r="E66" s="27" t="s">
        <v>130</v>
      </c>
      <c r="F66" s="26">
        <v>1968</v>
      </c>
      <c r="G66" s="38">
        <v>0.027435995369160082</v>
      </c>
      <c r="H66" s="39">
        <v>12.149489342312057</v>
      </c>
      <c r="I66" s="34">
        <v>0.0034294994211450103</v>
      </c>
    </row>
    <row r="67" spans="1:9" ht="15">
      <c r="A67" s="37">
        <v>78</v>
      </c>
      <c r="B67" s="24">
        <v>37</v>
      </c>
      <c r="C67" s="25" t="s">
        <v>132</v>
      </c>
      <c r="D67" s="26" t="s">
        <v>25</v>
      </c>
      <c r="E67" s="27" t="s">
        <v>51</v>
      </c>
      <c r="F67" s="26">
        <v>1970</v>
      </c>
      <c r="G67" s="38">
        <v>0.02754016203834908</v>
      </c>
      <c r="H67" s="39">
        <v>12.103535660726102</v>
      </c>
      <c r="I67" s="34">
        <v>0.003442520254793635</v>
      </c>
    </row>
    <row r="68" spans="1:9" ht="15">
      <c r="A68" s="37">
        <v>80</v>
      </c>
      <c r="B68" s="24">
        <v>38</v>
      </c>
      <c r="C68" s="25" t="s">
        <v>134</v>
      </c>
      <c r="D68" s="26" t="s">
        <v>25</v>
      </c>
      <c r="E68" s="27" t="s">
        <v>44</v>
      </c>
      <c r="F68" s="26">
        <v>1973</v>
      </c>
      <c r="G68" s="38">
        <v>0.02771377314638812</v>
      </c>
      <c r="H68" s="39">
        <v>12.027713858110149</v>
      </c>
      <c r="I68" s="34">
        <v>0.003464221643298515</v>
      </c>
    </row>
    <row r="69" spans="1:9" ht="15">
      <c r="A69" s="37">
        <v>81</v>
      </c>
      <c r="B69" s="24">
        <v>39</v>
      </c>
      <c r="C69" s="25" t="s">
        <v>135</v>
      </c>
      <c r="D69" s="26" t="s">
        <v>25</v>
      </c>
      <c r="E69" s="27" t="s">
        <v>28</v>
      </c>
      <c r="F69" s="26">
        <v>1975</v>
      </c>
      <c r="G69" s="38">
        <v>0.027771643515734468</v>
      </c>
      <c r="H69" s="39">
        <v>12.002650586540836</v>
      </c>
      <c r="I69" s="34">
        <v>0.0034714554394668085</v>
      </c>
    </row>
    <row r="70" spans="1:9" ht="15">
      <c r="A70" s="37">
        <v>82</v>
      </c>
      <c r="B70" s="24">
        <v>40</v>
      </c>
      <c r="C70" s="25" t="s">
        <v>136</v>
      </c>
      <c r="D70" s="26" t="s">
        <v>25</v>
      </c>
      <c r="E70" s="27" t="s">
        <v>39</v>
      </c>
      <c r="F70" s="26">
        <v>1975</v>
      </c>
      <c r="G70" s="38">
        <v>0.02781793981557712</v>
      </c>
      <c r="H70" s="39">
        <v>11.982675048663301</v>
      </c>
      <c r="I70" s="34">
        <v>0.00347724247694714</v>
      </c>
    </row>
    <row r="71" spans="1:9" ht="15">
      <c r="A71" s="37">
        <v>84</v>
      </c>
      <c r="B71" s="24">
        <v>41</v>
      </c>
      <c r="C71" s="25" t="s">
        <v>138</v>
      </c>
      <c r="D71" s="26" t="s">
        <v>25</v>
      </c>
      <c r="E71" s="27" t="s">
        <v>74</v>
      </c>
      <c r="F71" s="26">
        <v>1967</v>
      </c>
      <c r="G71" s="38">
        <v>0.027864236108143814</v>
      </c>
      <c r="H71" s="39">
        <v>11.962765892437682</v>
      </c>
      <c r="I71" s="34">
        <v>0.0034830295135179767</v>
      </c>
    </row>
    <row r="72" spans="1:9" ht="15">
      <c r="A72" s="37">
        <v>88</v>
      </c>
      <c r="B72" s="24">
        <v>42</v>
      </c>
      <c r="C72" s="25" t="s">
        <v>142</v>
      </c>
      <c r="D72" s="26" t="s">
        <v>25</v>
      </c>
      <c r="E72" s="27" t="s">
        <v>130</v>
      </c>
      <c r="F72" s="26">
        <v>1967</v>
      </c>
      <c r="G72" s="38">
        <v>0.02802627314667916</v>
      </c>
      <c r="H72" s="39">
        <v>11.893601821005234</v>
      </c>
      <c r="I72" s="34">
        <v>0.003503284143334895</v>
      </c>
    </row>
    <row r="73" spans="1:9" ht="15">
      <c r="A73" s="37">
        <v>90</v>
      </c>
      <c r="B73" s="24">
        <v>43</v>
      </c>
      <c r="C73" s="25" t="s">
        <v>144</v>
      </c>
      <c r="D73" s="26" t="s">
        <v>25</v>
      </c>
      <c r="E73" s="27" t="s">
        <v>145</v>
      </c>
      <c r="F73" s="26">
        <v>1973</v>
      </c>
      <c r="G73" s="38">
        <v>0.02809571759280516</v>
      </c>
      <c r="H73" s="39">
        <v>11.864204294916973</v>
      </c>
      <c r="I73" s="34">
        <v>0.003511964699100645</v>
      </c>
    </row>
    <row r="74" spans="1:9" ht="15">
      <c r="A74" s="37">
        <v>100</v>
      </c>
      <c r="B74" s="24">
        <v>44</v>
      </c>
      <c r="C74" s="25" t="s">
        <v>155</v>
      </c>
      <c r="D74" s="26" t="s">
        <v>25</v>
      </c>
      <c r="E74" s="27" t="s">
        <v>51</v>
      </c>
      <c r="F74" s="26">
        <v>1971</v>
      </c>
      <c r="G74" s="38">
        <v>0.029473032409441657</v>
      </c>
      <c r="H74" s="39">
        <v>11.30977392155109</v>
      </c>
      <c r="I74" s="34">
        <v>0.003684129051180207</v>
      </c>
    </row>
    <row r="75" spans="1:9" ht="15">
      <c r="A75" s="37">
        <v>102</v>
      </c>
      <c r="B75" s="24">
        <v>45</v>
      </c>
      <c r="C75" s="25" t="s">
        <v>157</v>
      </c>
      <c r="D75" s="26" t="s">
        <v>25</v>
      </c>
      <c r="E75" s="27" t="s">
        <v>65</v>
      </c>
      <c r="F75" s="26">
        <v>1971</v>
      </c>
      <c r="G75" s="38">
        <v>0.02962349537119735</v>
      </c>
      <c r="H75" s="39">
        <v>11.252329583545034</v>
      </c>
      <c r="I75" s="34">
        <v>0.003702936921399669</v>
      </c>
    </row>
    <row r="76" spans="1:9" ht="15">
      <c r="A76" s="37">
        <v>106</v>
      </c>
      <c r="B76" s="24">
        <v>46</v>
      </c>
      <c r="C76" s="25" t="s">
        <v>162</v>
      </c>
      <c r="D76" s="26" t="s">
        <v>25</v>
      </c>
      <c r="E76" s="27" t="s">
        <v>44</v>
      </c>
      <c r="F76" s="26">
        <v>1967</v>
      </c>
      <c r="G76" s="40">
        <v>0.030179050925653428</v>
      </c>
      <c r="H76" s="39">
        <v>11.045189398251964</v>
      </c>
      <c r="I76" s="34">
        <v>0.0037723813657066785</v>
      </c>
    </row>
    <row r="77" spans="1:9" ht="15">
      <c r="A77" s="37">
        <v>109</v>
      </c>
      <c r="B77" s="24">
        <v>47</v>
      </c>
      <c r="C77" s="25" t="s">
        <v>165</v>
      </c>
      <c r="D77" s="26" t="s">
        <v>25</v>
      </c>
      <c r="E77" s="27" t="s">
        <v>47</v>
      </c>
      <c r="F77" s="26">
        <v>1972</v>
      </c>
      <c r="G77" s="38">
        <v>0.03082719907251885</v>
      </c>
      <c r="H77" s="39">
        <v>10.812962038788854</v>
      </c>
      <c r="I77" s="34">
        <v>0.0038533998840648565</v>
      </c>
    </row>
    <row r="78" spans="1:9" ht="15">
      <c r="A78" s="37">
        <v>115</v>
      </c>
      <c r="B78" s="24">
        <v>48</v>
      </c>
      <c r="C78" s="25" t="s">
        <v>171</v>
      </c>
      <c r="D78" s="26" t="s">
        <v>25</v>
      </c>
      <c r="E78" s="27" t="s">
        <v>172</v>
      </c>
      <c r="F78" s="26">
        <v>1971</v>
      </c>
      <c r="G78" s="38">
        <v>0.032528587958950084</v>
      </c>
      <c r="H78" s="39">
        <v>10.247396344224597</v>
      </c>
      <c r="I78" s="34">
        <v>0.0040660734948687605</v>
      </c>
    </row>
    <row r="79" spans="1:9" ht="15">
      <c r="A79" s="37">
        <v>117</v>
      </c>
      <c r="B79" s="24">
        <v>49</v>
      </c>
      <c r="C79" s="25" t="s">
        <v>174</v>
      </c>
      <c r="D79" s="26" t="s">
        <v>25</v>
      </c>
      <c r="E79" s="27" t="s">
        <v>175</v>
      </c>
      <c r="F79" s="26">
        <v>1973</v>
      </c>
      <c r="G79" s="38">
        <v>0.03303784722083947</v>
      </c>
      <c r="H79" s="39">
        <v>10.08943867029795</v>
      </c>
      <c r="I79" s="34">
        <v>0.004129730902604933</v>
      </c>
    </row>
    <row r="80" spans="1:9" ht="15">
      <c r="A80" s="37">
        <v>118</v>
      </c>
      <c r="B80" s="24">
        <v>50</v>
      </c>
      <c r="C80" s="25" t="s">
        <v>176</v>
      </c>
      <c r="D80" s="26" t="s">
        <v>25</v>
      </c>
      <c r="E80" s="27" t="s">
        <v>47</v>
      </c>
      <c r="F80" s="26">
        <v>1974</v>
      </c>
      <c r="G80" s="38">
        <v>0.03308414352068212</v>
      </c>
      <c r="H80" s="39">
        <v>10.07532001319467</v>
      </c>
      <c r="I80" s="34">
        <v>0.004135517940085265</v>
      </c>
    </row>
    <row r="81" spans="1:9" ht="15">
      <c r="A81" s="37"/>
      <c r="B81" s="24"/>
      <c r="C81" s="73" t="s">
        <v>261</v>
      </c>
      <c r="D81" s="26"/>
      <c r="E81" s="27"/>
      <c r="F81" s="26"/>
      <c r="G81" s="38"/>
      <c r="H81" s="39"/>
      <c r="I81" s="34"/>
    </row>
    <row r="82" spans="1:9" ht="15">
      <c r="A82" s="37">
        <v>3</v>
      </c>
      <c r="B82" s="24">
        <v>1</v>
      </c>
      <c r="C82" s="25" t="s">
        <v>29</v>
      </c>
      <c r="D82" s="26" t="s">
        <v>25</v>
      </c>
      <c r="E82" s="27" t="s">
        <v>30</v>
      </c>
      <c r="F82" s="26">
        <v>1962</v>
      </c>
      <c r="G82" s="38">
        <v>0.018894328699389007</v>
      </c>
      <c r="H82" s="39">
        <v>17.641978110823935</v>
      </c>
      <c r="I82" s="34">
        <v>0.002361791087423626</v>
      </c>
    </row>
    <row r="83" spans="1:9" ht="15">
      <c r="A83" s="37">
        <v>10</v>
      </c>
      <c r="B83" s="24">
        <v>2</v>
      </c>
      <c r="C83" s="25" t="s">
        <v>41</v>
      </c>
      <c r="D83" s="26" t="s">
        <v>25</v>
      </c>
      <c r="E83" s="27" t="s">
        <v>42</v>
      </c>
      <c r="F83" s="26">
        <v>1964</v>
      </c>
      <c r="G83" s="38">
        <v>0.02088506943982793</v>
      </c>
      <c r="H83" s="39">
        <v>15.96036509687945</v>
      </c>
      <c r="I83" s="34">
        <v>0.0026106336799784913</v>
      </c>
    </row>
    <row r="84" spans="1:9" ht="15">
      <c r="A84" s="37">
        <v>17</v>
      </c>
      <c r="B84" s="24">
        <v>3</v>
      </c>
      <c r="C84" s="25" t="s">
        <v>53</v>
      </c>
      <c r="D84" s="26" t="s">
        <v>25</v>
      </c>
      <c r="E84" s="27" t="s">
        <v>42</v>
      </c>
      <c r="F84" s="26">
        <v>1959</v>
      </c>
      <c r="G84" s="38">
        <v>0.022042476848582737</v>
      </c>
      <c r="H84" s="39">
        <v>15.12231749739892</v>
      </c>
      <c r="I84" s="34">
        <v>0.002755309606072842</v>
      </c>
    </row>
    <row r="85" spans="1:9" ht="15">
      <c r="A85" s="37">
        <v>20</v>
      </c>
      <c r="B85" s="24">
        <v>4</v>
      </c>
      <c r="C85" s="25" t="s">
        <v>56</v>
      </c>
      <c r="D85" s="26" t="s">
        <v>25</v>
      </c>
      <c r="E85" s="27" t="s">
        <v>57</v>
      </c>
      <c r="F85" s="26">
        <v>1965</v>
      </c>
      <c r="G85" s="38">
        <v>0.02244756944128312</v>
      </c>
      <c r="H85" s="39">
        <v>14.849417626493809</v>
      </c>
      <c r="I85" s="34">
        <v>0.00280594618016039</v>
      </c>
    </row>
    <row r="86" spans="1:9" ht="15">
      <c r="A86" s="41">
        <v>38</v>
      </c>
      <c r="B86" s="24">
        <v>5</v>
      </c>
      <c r="C86" s="43" t="s">
        <v>83</v>
      </c>
      <c r="D86" s="44" t="s">
        <v>25</v>
      </c>
      <c r="E86" s="45" t="s">
        <v>61</v>
      </c>
      <c r="F86" s="44">
        <v>1960</v>
      </c>
      <c r="G86" s="46">
        <v>0.024299421296746004</v>
      </c>
      <c r="H86" s="47">
        <v>13.717747812289291</v>
      </c>
      <c r="I86" s="48">
        <v>0.0030374276620932505</v>
      </c>
    </row>
    <row r="87" spans="1:9" ht="15">
      <c r="A87" s="37">
        <v>47</v>
      </c>
      <c r="B87" s="24">
        <v>6</v>
      </c>
      <c r="C87" s="25" t="s">
        <v>93</v>
      </c>
      <c r="D87" s="26" t="s">
        <v>25</v>
      </c>
      <c r="E87" s="27" t="s">
        <v>49</v>
      </c>
      <c r="F87" s="26">
        <v>1966</v>
      </c>
      <c r="G87" s="38">
        <v>0.02488969907426508</v>
      </c>
      <c r="H87" s="39">
        <v>13.392421191543702</v>
      </c>
      <c r="I87" s="34">
        <v>0.003111212384283135</v>
      </c>
    </row>
    <row r="88" spans="1:9" ht="15">
      <c r="A88" s="37">
        <v>55</v>
      </c>
      <c r="B88" s="24">
        <v>7</v>
      </c>
      <c r="C88" s="25" t="s">
        <v>104</v>
      </c>
      <c r="D88" s="26" t="s">
        <v>25</v>
      </c>
      <c r="E88" s="27" t="s">
        <v>47</v>
      </c>
      <c r="F88" s="26">
        <v>1965</v>
      </c>
      <c r="G88" s="38">
        <v>0.025317939813248813</v>
      </c>
      <c r="H88" s="39">
        <v>13.16589484737225</v>
      </c>
      <c r="I88" s="34">
        <v>0.0031647424766561016</v>
      </c>
    </row>
    <row r="89" spans="1:9" ht="15">
      <c r="A89" s="37">
        <v>59</v>
      </c>
      <c r="B89" s="24">
        <v>8</v>
      </c>
      <c r="C89" s="25" t="s">
        <v>108</v>
      </c>
      <c r="D89" s="26" t="s">
        <v>25</v>
      </c>
      <c r="E89" s="27" t="s">
        <v>49</v>
      </c>
      <c r="F89" s="26">
        <v>1966</v>
      </c>
      <c r="G89" s="38">
        <v>0.02573460648272885</v>
      </c>
      <c r="H89" s="39">
        <v>12.952727043137102</v>
      </c>
      <c r="I89" s="34">
        <v>0.0032168258103411063</v>
      </c>
    </row>
    <row r="90" spans="1:9" ht="15">
      <c r="A90" s="41">
        <v>60</v>
      </c>
      <c r="B90" s="24">
        <v>9</v>
      </c>
      <c r="C90" s="43" t="s">
        <v>109</v>
      </c>
      <c r="D90" s="44" t="s">
        <v>25</v>
      </c>
      <c r="E90" s="45" t="s">
        <v>61</v>
      </c>
      <c r="F90" s="44">
        <v>1962</v>
      </c>
      <c r="G90" s="46">
        <v>0.02576932870579185</v>
      </c>
      <c r="H90" s="47">
        <v>12.935274222273947</v>
      </c>
      <c r="I90" s="48">
        <v>0.003221166088223981</v>
      </c>
    </row>
    <row r="91" spans="1:9" ht="15">
      <c r="A91" s="37">
        <v>67</v>
      </c>
      <c r="B91" s="24">
        <v>10</v>
      </c>
      <c r="C91" s="25" t="s">
        <v>119</v>
      </c>
      <c r="D91" s="26" t="s">
        <v>25</v>
      </c>
      <c r="E91" s="27" t="s">
        <v>51</v>
      </c>
      <c r="F91" s="26">
        <v>1961</v>
      </c>
      <c r="G91" s="38">
        <v>0.026174421298492234</v>
      </c>
      <c r="H91" s="39">
        <v>12.735079394192178</v>
      </c>
      <c r="I91" s="34">
        <v>0.0032718026623115293</v>
      </c>
    </row>
    <row r="92" spans="1:9" ht="15">
      <c r="A92" s="41">
        <v>75</v>
      </c>
      <c r="B92" s="24">
        <v>11</v>
      </c>
      <c r="C92" s="43" t="s">
        <v>128</v>
      </c>
      <c r="D92" s="44" t="s">
        <v>25</v>
      </c>
      <c r="E92" s="45" t="s">
        <v>61</v>
      </c>
      <c r="F92" s="44">
        <v>1964</v>
      </c>
      <c r="G92" s="46">
        <v>0.027412847222876735</v>
      </c>
      <c r="H92" s="47">
        <v>12.15974869823657</v>
      </c>
      <c r="I92" s="48">
        <v>0.003426605902859592</v>
      </c>
    </row>
    <row r="93" spans="1:9" ht="15">
      <c r="A93" s="37">
        <v>85</v>
      </c>
      <c r="B93" s="24">
        <v>12</v>
      </c>
      <c r="C93" s="25" t="s">
        <v>139</v>
      </c>
      <c r="D93" s="26" t="s">
        <v>25</v>
      </c>
      <c r="E93" s="27" t="s">
        <v>101</v>
      </c>
      <c r="F93" s="26">
        <v>1963</v>
      </c>
      <c r="G93" s="38">
        <v>0.02795682870055316</v>
      </c>
      <c r="H93" s="39">
        <v>11.923145393337762</v>
      </c>
      <c r="I93" s="34">
        <v>0.003494603587569145</v>
      </c>
    </row>
    <row r="94" spans="1:9" ht="15">
      <c r="A94" s="37">
        <v>86</v>
      </c>
      <c r="B94" s="24">
        <v>13</v>
      </c>
      <c r="C94" s="25" t="s">
        <v>140</v>
      </c>
      <c r="D94" s="26" t="s">
        <v>25</v>
      </c>
      <c r="E94" s="27" t="s">
        <v>101</v>
      </c>
      <c r="F94" s="26">
        <v>1959</v>
      </c>
      <c r="G94" s="38">
        <v>0.027979976846836507</v>
      </c>
      <c r="H94" s="39">
        <v>11.913281242440375</v>
      </c>
      <c r="I94" s="34">
        <v>0.0034974971058545634</v>
      </c>
    </row>
    <row r="95" spans="1:9" ht="15">
      <c r="A95" s="37">
        <v>95</v>
      </c>
      <c r="B95" s="24">
        <v>14</v>
      </c>
      <c r="C95" s="25" t="s">
        <v>150</v>
      </c>
      <c r="D95" s="26" t="s">
        <v>25</v>
      </c>
      <c r="E95" s="27" t="s">
        <v>51</v>
      </c>
      <c r="F95" s="26">
        <v>1966</v>
      </c>
      <c r="G95" s="38">
        <v>0.028871180555142928</v>
      </c>
      <c r="H95" s="39">
        <v>11.545538731839473</v>
      </c>
      <c r="I95" s="34">
        <v>0.003608897569392866</v>
      </c>
    </row>
    <row r="96" spans="1:9" ht="15">
      <c r="A96" s="37">
        <v>96</v>
      </c>
      <c r="B96" s="24">
        <v>15</v>
      </c>
      <c r="C96" s="25" t="s">
        <v>151</v>
      </c>
      <c r="D96" s="26" t="s">
        <v>25</v>
      </c>
      <c r="E96" s="27" t="s">
        <v>57</v>
      </c>
      <c r="F96" s="26">
        <v>1962</v>
      </c>
      <c r="G96" s="38">
        <v>0.028952199070772622</v>
      </c>
      <c r="H96" s="39">
        <v>11.513230221943138</v>
      </c>
      <c r="I96" s="34">
        <v>0.0036190248838465777</v>
      </c>
    </row>
    <row r="97" spans="1:9" ht="15">
      <c r="A97" s="37">
        <v>97</v>
      </c>
      <c r="B97" s="24">
        <v>16</v>
      </c>
      <c r="C97" s="25" t="s">
        <v>152</v>
      </c>
      <c r="D97" s="26" t="s">
        <v>25</v>
      </c>
      <c r="E97" s="27" t="s">
        <v>49</v>
      </c>
      <c r="F97" s="26">
        <v>1963</v>
      </c>
      <c r="G97" s="38">
        <v>0.02919525462493766</v>
      </c>
      <c r="H97" s="39">
        <v>11.417380585152031</v>
      </c>
      <c r="I97" s="34">
        <v>0.0036494068281172076</v>
      </c>
    </row>
    <row r="98" spans="1:9" ht="15">
      <c r="A98" s="37">
        <v>104</v>
      </c>
      <c r="B98" s="24">
        <v>17</v>
      </c>
      <c r="C98" s="25" t="s">
        <v>160</v>
      </c>
      <c r="D98" s="26" t="s">
        <v>25</v>
      </c>
      <c r="E98" s="27" t="s">
        <v>47</v>
      </c>
      <c r="F98" s="26">
        <v>1965</v>
      </c>
      <c r="G98" s="38">
        <v>0.029750810186669696</v>
      </c>
      <c r="H98" s="39">
        <v>11.20417666752109</v>
      </c>
      <c r="I98" s="34">
        <v>0.003718851273333712</v>
      </c>
    </row>
    <row r="99" spans="1:9" ht="15">
      <c r="A99" s="37">
        <v>107</v>
      </c>
      <c r="B99" s="24">
        <v>18</v>
      </c>
      <c r="C99" s="25" t="s">
        <v>163</v>
      </c>
      <c r="D99" s="26" t="s">
        <v>25</v>
      </c>
      <c r="E99" s="27" t="s">
        <v>44</v>
      </c>
      <c r="F99" s="26">
        <v>1963</v>
      </c>
      <c r="G99" s="40">
        <v>0.030236921294999775</v>
      </c>
      <c r="H99" s="39">
        <v>11.024050037410921</v>
      </c>
      <c r="I99" s="34">
        <v>0.003779615161874972</v>
      </c>
    </row>
    <row r="100" spans="1:9" ht="15">
      <c r="A100" s="41">
        <v>108</v>
      </c>
      <c r="B100" s="24">
        <v>19</v>
      </c>
      <c r="C100" s="43" t="s">
        <v>164</v>
      </c>
      <c r="D100" s="44" t="s">
        <v>25</v>
      </c>
      <c r="E100" s="45" t="s">
        <v>61</v>
      </c>
      <c r="F100" s="44">
        <v>1958</v>
      </c>
      <c r="G100" s="50">
        <v>0.03029479166434612</v>
      </c>
      <c r="H100" s="47">
        <v>11.002991439140104</v>
      </c>
      <c r="I100" s="48">
        <v>0.003786848958043265</v>
      </c>
    </row>
    <row r="101" spans="1:9" ht="15">
      <c r="A101" s="37">
        <v>125</v>
      </c>
      <c r="B101" s="24">
        <v>20</v>
      </c>
      <c r="C101" s="25" t="s">
        <v>183</v>
      </c>
      <c r="D101" s="26" t="s">
        <v>25</v>
      </c>
      <c r="E101" s="27" t="s">
        <v>42</v>
      </c>
      <c r="F101" s="26">
        <v>1962</v>
      </c>
      <c r="G101" s="40">
        <v>0.03552627314638812</v>
      </c>
      <c r="H101" s="39">
        <v>9.382727311694461</v>
      </c>
      <c r="I101" s="34">
        <v>0.004440784143298515</v>
      </c>
    </row>
    <row r="102" spans="1:9" ht="15">
      <c r="A102" s="37">
        <v>127</v>
      </c>
      <c r="B102" s="24">
        <v>21</v>
      </c>
      <c r="C102" s="25" t="s">
        <v>185</v>
      </c>
      <c r="D102" s="26" t="s">
        <v>25</v>
      </c>
      <c r="E102" s="27" t="s">
        <v>28</v>
      </c>
      <c r="F102" s="26">
        <v>1963</v>
      </c>
      <c r="G102" s="38">
        <v>0.03556099536945112</v>
      </c>
      <c r="H102" s="39">
        <v>9.373565893481297</v>
      </c>
      <c r="I102" s="34">
        <v>0.00444512442118139</v>
      </c>
    </row>
    <row r="103" spans="1:9" ht="15">
      <c r="A103" s="37">
        <v>131</v>
      </c>
      <c r="B103" s="24">
        <v>22</v>
      </c>
      <c r="C103" s="25" t="s">
        <v>191</v>
      </c>
      <c r="D103" s="26" t="s">
        <v>25</v>
      </c>
      <c r="E103" s="27" t="s">
        <v>42</v>
      </c>
      <c r="F103" s="26">
        <v>1960</v>
      </c>
      <c r="G103" s="38">
        <v>0.03721608796331566</v>
      </c>
      <c r="H103" s="39">
        <v>8.956699953576635</v>
      </c>
      <c r="I103" s="34">
        <v>0.004652010995414457</v>
      </c>
    </row>
    <row r="104" spans="1:9" ht="15">
      <c r="A104" s="37">
        <v>132</v>
      </c>
      <c r="B104" s="24">
        <v>23</v>
      </c>
      <c r="C104" s="25" t="s">
        <v>192</v>
      </c>
      <c r="D104" s="26" t="s">
        <v>25</v>
      </c>
      <c r="E104" s="27" t="s">
        <v>187</v>
      </c>
      <c r="F104" s="26">
        <v>1963</v>
      </c>
      <c r="G104" s="38">
        <v>0.039287847219384275</v>
      </c>
      <c r="H104" s="39">
        <v>8.484387843192122</v>
      </c>
      <c r="I104" s="34">
        <v>0.004910980902423034</v>
      </c>
    </row>
    <row r="105" spans="1:9" ht="15">
      <c r="A105" s="37"/>
      <c r="B105" s="24"/>
      <c r="C105" s="73" t="s">
        <v>262</v>
      </c>
      <c r="D105" s="26"/>
      <c r="E105" s="27"/>
      <c r="F105" s="26"/>
      <c r="G105" s="38"/>
      <c r="H105" s="39"/>
      <c r="I105" s="34"/>
    </row>
    <row r="106" spans="1:9" ht="15">
      <c r="A106" s="37">
        <v>41</v>
      </c>
      <c r="B106" s="24">
        <v>1</v>
      </c>
      <c r="C106" s="25" t="s">
        <v>86</v>
      </c>
      <c r="D106" s="26" t="s">
        <v>25</v>
      </c>
      <c r="E106" s="27" t="s">
        <v>35</v>
      </c>
      <c r="F106" s="26">
        <v>1955</v>
      </c>
      <c r="G106" s="38">
        <v>0.02446145833528135</v>
      </c>
      <c r="H106" s="39">
        <v>13.626879017779517</v>
      </c>
      <c r="I106" s="34">
        <v>0.0030576822919101687</v>
      </c>
    </row>
    <row r="107" spans="1:9" ht="15">
      <c r="A107" s="37">
        <v>57</v>
      </c>
      <c r="B107" s="24">
        <v>2</v>
      </c>
      <c r="C107" s="25" t="s">
        <v>106</v>
      </c>
      <c r="D107" s="26" t="s">
        <v>25</v>
      </c>
      <c r="E107" s="27" t="s">
        <v>59</v>
      </c>
      <c r="F107" s="26">
        <v>1952</v>
      </c>
      <c r="G107" s="38">
        <v>0.025468402775004506</v>
      </c>
      <c r="H107" s="39">
        <v>13.088112995467355</v>
      </c>
      <c r="I107" s="34">
        <v>0.0031835503468755633</v>
      </c>
    </row>
    <row r="108" spans="1:9" ht="15">
      <c r="A108" s="37">
        <v>87</v>
      </c>
      <c r="B108" s="24">
        <v>3</v>
      </c>
      <c r="C108" s="25" t="s">
        <v>141</v>
      </c>
      <c r="D108" s="26" t="s">
        <v>25</v>
      </c>
      <c r="E108" s="27" t="s">
        <v>59</v>
      </c>
      <c r="F108" s="26">
        <v>1947</v>
      </c>
      <c r="G108" s="38">
        <v>0.02799155092361616</v>
      </c>
      <c r="H108" s="39">
        <v>11.908355283454613</v>
      </c>
      <c r="I108" s="34">
        <v>0.00349894386545202</v>
      </c>
    </row>
    <row r="109" spans="1:9" ht="15">
      <c r="A109" s="41">
        <v>91</v>
      </c>
      <c r="B109" s="24">
        <v>4</v>
      </c>
      <c r="C109" s="43" t="s">
        <v>146</v>
      </c>
      <c r="D109" s="44" t="s">
        <v>25</v>
      </c>
      <c r="E109" s="45" t="s">
        <v>61</v>
      </c>
      <c r="F109" s="44">
        <v>1955</v>
      </c>
      <c r="G109" s="46">
        <v>0.028188310185214505</v>
      </c>
      <c r="H109" s="47">
        <v>11.825232911910247</v>
      </c>
      <c r="I109" s="48">
        <v>0.003523538773151813</v>
      </c>
    </row>
    <row r="110" spans="1:9" ht="15">
      <c r="A110" s="37">
        <v>122</v>
      </c>
      <c r="B110" s="24">
        <v>5</v>
      </c>
      <c r="C110" s="25" t="s">
        <v>180</v>
      </c>
      <c r="D110" s="26" t="s">
        <v>25</v>
      </c>
      <c r="E110" s="27" t="s">
        <v>101</v>
      </c>
      <c r="F110" s="26">
        <v>1955</v>
      </c>
      <c r="G110" s="38">
        <v>0.03432256944506662</v>
      </c>
      <c r="H110" s="39">
        <v>9.711782617756354</v>
      </c>
      <c r="I110" s="34">
        <v>0.0042903211806333275</v>
      </c>
    </row>
    <row r="111" spans="1:9" ht="15">
      <c r="A111" s="37">
        <v>123</v>
      </c>
      <c r="B111" s="24">
        <v>6</v>
      </c>
      <c r="C111" s="25" t="s">
        <v>181</v>
      </c>
      <c r="D111" s="26" t="s">
        <v>25</v>
      </c>
      <c r="E111" s="27" t="s">
        <v>88</v>
      </c>
      <c r="F111" s="26">
        <v>1956</v>
      </c>
      <c r="G111" s="38">
        <v>0.035190624999813735</v>
      </c>
      <c r="H111" s="39">
        <v>9.472219755548464</v>
      </c>
      <c r="I111" s="34">
        <v>0.004398828124976717</v>
      </c>
    </row>
    <row r="112" spans="1:9" ht="15">
      <c r="A112" s="37">
        <v>133</v>
      </c>
      <c r="B112" s="24">
        <v>7</v>
      </c>
      <c r="C112" s="25" t="s">
        <v>193</v>
      </c>
      <c r="D112" s="26" t="s">
        <v>25</v>
      </c>
      <c r="E112" s="27" t="s">
        <v>42</v>
      </c>
      <c r="F112" s="26">
        <v>1948</v>
      </c>
      <c r="G112" s="38">
        <v>0.044264699070481583</v>
      </c>
      <c r="H112" s="39">
        <v>7.530455200939578</v>
      </c>
      <c r="I112" s="34">
        <v>0.005533087383810198</v>
      </c>
    </row>
    <row r="113" spans="1:9" ht="15">
      <c r="A113" s="37"/>
      <c r="B113" s="24"/>
      <c r="C113" s="73" t="s">
        <v>263</v>
      </c>
      <c r="D113" s="26"/>
      <c r="E113" s="27"/>
      <c r="F113" s="26"/>
      <c r="G113" s="38"/>
      <c r="H113" s="39"/>
      <c r="I113" s="34"/>
    </row>
    <row r="114" spans="1:9" ht="15">
      <c r="A114" s="37">
        <v>93</v>
      </c>
      <c r="B114" s="24">
        <v>1</v>
      </c>
      <c r="C114" s="25" t="s">
        <v>148</v>
      </c>
      <c r="D114" s="26" t="s">
        <v>25</v>
      </c>
      <c r="E114" s="27" t="s">
        <v>59</v>
      </c>
      <c r="F114" s="26">
        <v>1946</v>
      </c>
      <c r="G114" s="38">
        <v>0.028373495370033197</v>
      </c>
      <c r="H114" s="39">
        <v>11.7480532090306</v>
      </c>
      <c r="I114" s="34">
        <v>0.0035466869212541496</v>
      </c>
    </row>
    <row r="115" spans="1:9" ht="15">
      <c r="A115" s="37">
        <v>103</v>
      </c>
      <c r="B115" s="24">
        <v>2</v>
      </c>
      <c r="C115" s="25" t="s">
        <v>158</v>
      </c>
      <c r="D115" s="26" t="s">
        <v>25</v>
      </c>
      <c r="E115" s="27" t="s">
        <v>159</v>
      </c>
      <c r="F115" s="26">
        <v>1945</v>
      </c>
      <c r="G115" s="38">
        <v>0.029669791663764045</v>
      </c>
      <c r="H115" s="39">
        <v>11.234771619257307</v>
      </c>
      <c r="I115" s="34">
        <v>0.0037087239579705056</v>
      </c>
    </row>
    <row r="116" spans="1:9" ht="15">
      <c r="A116" s="37">
        <v>112</v>
      </c>
      <c r="B116" s="24">
        <v>3</v>
      </c>
      <c r="C116" s="25" t="s">
        <v>168</v>
      </c>
      <c r="D116" s="26" t="s">
        <v>25</v>
      </c>
      <c r="E116" s="27" t="s">
        <v>59</v>
      </c>
      <c r="F116" s="26">
        <v>1941</v>
      </c>
      <c r="G116" s="38">
        <v>0.03125543981150258</v>
      </c>
      <c r="H116" s="39">
        <v>10.66481020083616</v>
      </c>
      <c r="I116" s="34">
        <v>0.003906929976437823</v>
      </c>
    </row>
    <row r="117" spans="1:9" ht="15">
      <c r="A117" s="37">
        <v>128</v>
      </c>
      <c r="B117" s="24">
        <v>4</v>
      </c>
      <c r="C117" s="25" t="s">
        <v>186</v>
      </c>
      <c r="D117" s="26" t="s">
        <v>25</v>
      </c>
      <c r="E117" s="27" t="s">
        <v>187</v>
      </c>
      <c r="F117" s="26">
        <v>1943</v>
      </c>
      <c r="G117" s="38">
        <v>0.03623229166259989</v>
      </c>
      <c r="H117" s="39">
        <v>9.199896502196975</v>
      </c>
      <c r="I117" s="34">
        <v>0.004529036457824986</v>
      </c>
    </row>
    <row r="118" spans="1:9" ht="15">
      <c r="A118" s="41">
        <v>130</v>
      </c>
      <c r="B118" s="42">
        <v>5</v>
      </c>
      <c r="C118" s="43" t="s">
        <v>190</v>
      </c>
      <c r="D118" s="44" t="s">
        <v>25</v>
      </c>
      <c r="E118" s="45" t="s">
        <v>61</v>
      </c>
      <c r="F118" s="44">
        <v>1945</v>
      </c>
      <c r="G118" s="46">
        <v>0.03637118055485189</v>
      </c>
      <c r="H118" s="47">
        <v>9.164765296266054</v>
      </c>
      <c r="I118" s="48">
        <v>0.004546397569356486</v>
      </c>
    </row>
    <row r="119" spans="1:9" ht="15">
      <c r="A119" s="41"/>
      <c r="B119" s="42"/>
      <c r="C119" s="73" t="s">
        <v>264</v>
      </c>
      <c r="D119" s="44"/>
      <c r="E119" s="45"/>
      <c r="F119" s="44"/>
      <c r="G119" s="46"/>
      <c r="H119" s="47"/>
      <c r="I119" s="48"/>
    </row>
    <row r="120" spans="1:9" ht="15">
      <c r="A120" s="37">
        <v>69</v>
      </c>
      <c r="B120" s="24">
        <v>1</v>
      </c>
      <c r="C120" s="25" t="s">
        <v>121</v>
      </c>
      <c r="D120" s="26" t="s">
        <v>67</v>
      </c>
      <c r="E120" s="27" t="s">
        <v>103</v>
      </c>
      <c r="F120" s="26">
        <v>1987</v>
      </c>
      <c r="G120" s="38">
        <v>0.026429050922160968</v>
      </c>
      <c r="H120" s="39">
        <v>12.612383786124937</v>
      </c>
      <c r="I120" s="34">
        <v>0.003303631365270121</v>
      </c>
    </row>
    <row r="121" spans="1:9" ht="15">
      <c r="A121" s="37">
        <v>89</v>
      </c>
      <c r="B121" s="24">
        <v>2</v>
      </c>
      <c r="C121" s="25" t="s">
        <v>143</v>
      </c>
      <c r="D121" s="26" t="s">
        <v>67</v>
      </c>
      <c r="E121" s="27" t="s">
        <v>49</v>
      </c>
      <c r="F121" s="26">
        <v>1987</v>
      </c>
      <c r="G121" s="38">
        <v>0.028049421292962506</v>
      </c>
      <c r="H121" s="39">
        <v>11.883786472876908</v>
      </c>
      <c r="I121" s="34">
        <v>0.0035061776616203133</v>
      </c>
    </row>
    <row r="122" spans="1:9" ht="15">
      <c r="A122" s="37"/>
      <c r="B122" s="24"/>
      <c r="C122" s="73" t="s">
        <v>265</v>
      </c>
      <c r="D122" s="26"/>
      <c r="E122" s="27"/>
      <c r="F122" s="26"/>
      <c r="G122" s="38"/>
      <c r="H122" s="39"/>
      <c r="I122" s="34"/>
    </row>
    <row r="123" spans="1:9" ht="15">
      <c r="A123" s="37">
        <v>26</v>
      </c>
      <c r="B123" s="24">
        <v>1</v>
      </c>
      <c r="C123" s="25" t="s">
        <v>66</v>
      </c>
      <c r="D123" s="26" t="s">
        <v>67</v>
      </c>
      <c r="E123" s="27" t="s">
        <v>68</v>
      </c>
      <c r="F123" s="26">
        <v>1984</v>
      </c>
      <c r="G123" s="38">
        <v>0.023165162034274545</v>
      </c>
      <c r="H123" s="39">
        <v>14.389423775242426</v>
      </c>
      <c r="I123" s="34">
        <v>0.002895645254284318</v>
      </c>
    </row>
    <row r="124" spans="1:9" ht="15">
      <c r="A124" s="37">
        <v>35</v>
      </c>
      <c r="B124" s="24">
        <v>2</v>
      </c>
      <c r="C124" s="25" t="s">
        <v>80</v>
      </c>
      <c r="D124" s="26" t="s">
        <v>67</v>
      </c>
      <c r="E124" s="27" t="s">
        <v>44</v>
      </c>
      <c r="F124" s="26">
        <v>1979</v>
      </c>
      <c r="G124" s="38">
        <v>0.024125810181431007</v>
      </c>
      <c r="H124" s="39">
        <v>13.816461740625444</v>
      </c>
      <c r="I124" s="34">
        <v>0.003015726272678876</v>
      </c>
    </row>
    <row r="125" spans="1:9" ht="15">
      <c r="A125" s="37">
        <v>64</v>
      </c>
      <c r="B125" s="24">
        <v>3</v>
      </c>
      <c r="C125" s="25" t="s">
        <v>115</v>
      </c>
      <c r="D125" s="26" t="s">
        <v>67</v>
      </c>
      <c r="E125" s="27" t="s">
        <v>65</v>
      </c>
      <c r="F125" s="26">
        <v>1977</v>
      </c>
      <c r="G125" s="38">
        <v>0.02604710648301989</v>
      </c>
      <c r="H125" s="39">
        <v>12.797326779872206</v>
      </c>
      <c r="I125" s="34">
        <v>0.003255888310377486</v>
      </c>
    </row>
    <row r="126" spans="1:9" ht="15">
      <c r="A126" s="37">
        <v>72</v>
      </c>
      <c r="B126" s="24">
        <v>4</v>
      </c>
      <c r="C126" s="25" t="s">
        <v>124</v>
      </c>
      <c r="D126" s="26" t="s">
        <v>67</v>
      </c>
      <c r="E126" s="27" t="s">
        <v>39</v>
      </c>
      <c r="F126" s="26">
        <v>1982</v>
      </c>
      <c r="G126" s="38">
        <v>0.02678784722229466</v>
      </c>
      <c r="H126" s="39">
        <v>12.443453576811159</v>
      </c>
      <c r="I126" s="34">
        <v>0.0033484809027868323</v>
      </c>
    </row>
    <row r="127" spans="1:9" ht="15">
      <c r="A127" s="37">
        <v>101</v>
      </c>
      <c r="B127" s="24">
        <v>5</v>
      </c>
      <c r="C127" s="25" t="s">
        <v>156</v>
      </c>
      <c r="D127" s="26" t="s">
        <v>67</v>
      </c>
      <c r="E127" s="27" t="s">
        <v>130</v>
      </c>
      <c r="F127" s="26">
        <v>1977</v>
      </c>
      <c r="G127" s="38">
        <v>0.029600347217638046</v>
      </c>
      <c r="H127" s="39">
        <v>11.261129164549429</v>
      </c>
      <c r="I127" s="34">
        <v>0.0037000434022047557</v>
      </c>
    </row>
    <row r="128" spans="1:9" ht="15">
      <c r="A128" s="37">
        <v>119</v>
      </c>
      <c r="B128" s="24">
        <v>6</v>
      </c>
      <c r="C128" s="25" t="s">
        <v>177</v>
      </c>
      <c r="D128" s="26" t="s">
        <v>67</v>
      </c>
      <c r="E128" s="27" t="s">
        <v>103</v>
      </c>
      <c r="F128" s="26">
        <v>1978</v>
      </c>
      <c r="G128" s="38">
        <v>0.03337349536741385</v>
      </c>
      <c r="H128" s="39">
        <v>9.987965889206878</v>
      </c>
      <c r="I128" s="34">
        <v>0.0041716869209267315</v>
      </c>
    </row>
    <row r="129" spans="1:9" ht="15">
      <c r="A129" s="37">
        <v>121</v>
      </c>
      <c r="B129" s="24">
        <v>7</v>
      </c>
      <c r="C129" s="25" t="s">
        <v>179</v>
      </c>
      <c r="D129" s="26" t="s">
        <v>67</v>
      </c>
      <c r="E129" s="27" t="s">
        <v>42</v>
      </c>
      <c r="F129" s="26">
        <v>1977</v>
      </c>
      <c r="G129" s="38">
        <v>0.03374386573705124</v>
      </c>
      <c r="H129" s="39">
        <v>9.878338656597032</v>
      </c>
      <c r="I129" s="34">
        <v>0.004217983217131405</v>
      </c>
    </row>
    <row r="130" spans="1:9" ht="15">
      <c r="A130" s="37"/>
      <c r="B130" s="24"/>
      <c r="C130" s="73" t="s">
        <v>266</v>
      </c>
      <c r="D130" s="26"/>
      <c r="E130" s="27"/>
      <c r="F130" s="26"/>
      <c r="G130" s="38"/>
      <c r="H130" s="39"/>
      <c r="I130" s="34"/>
    </row>
    <row r="131" spans="1:9" ht="15">
      <c r="A131" s="37">
        <v>45</v>
      </c>
      <c r="B131" s="24">
        <v>1</v>
      </c>
      <c r="C131" s="25" t="s">
        <v>91</v>
      </c>
      <c r="D131" s="26" t="s">
        <v>67</v>
      </c>
      <c r="E131" s="27" t="s">
        <v>35</v>
      </c>
      <c r="F131" s="26">
        <v>1970</v>
      </c>
      <c r="G131" s="38">
        <v>0.024646643520100042</v>
      </c>
      <c r="H131" s="39">
        <v>13.524492008881067</v>
      </c>
      <c r="I131" s="34">
        <v>0.0030808304400125053</v>
      </c>
    </row>
    <row r="132" spans="1:9" ht="15">
      <c r="A132" s="37">
        <v>53</v>
      </c>
      <c r="B132" s="24">
        <v>2</v>
      </c>
      <c r="C132" s="25" t="s">
        <v>100</v>
      </c>
      <c r="D132" s="26" t="s">
        <v>67</v>
      </c>
      <c r="E132" s="27" t="s">
        <v>101</v>
      </c>
      <c r="F132" s="26">
        <v>1968</v>
      </c>
      <c r="G132" s="38">
        <v>0.02523692129761912</v>
      </c>
      <c r="H132" s="39">
        <v>13.20816154246122</v>
      </c>
      <c r="I132" s="34">
        <v>0.00315461516220239</v>
      </c>
    </row>
    <row r="133" spans="1:9" ht="15">
      <c r="A133" s="37">
        <v>79</v>
      </c>
      <c r="B133" s="24">
        <v>3</v>
      </c>
      <c r="C133" s="25" t="s">
        <v>133</v>
      </c>
      <c r="D133" s="26" t="s">
        <v>67</v>
      </c>
      <c r="E133" s="27" t="s">
        <v>44</v>
      </c>
      <c r="F133" s="26">
        <v>1973</v>
      </c>
      <c r="G133" s="38">
        <v>0.02767905092332512</v>
      </c>
      <c r="H133" s="39">
        <v>12.042802127020673</v>
      </c>
      <c r="I133" s="34">
        <v>0.00345988136541564</v>
      </c>
    </row>
    <row r="134" spans="1:9" ht="15">
      <c r="A134" s="37">
        <v>83</v>
      </c>
      <c r="B134" s="24">
        <v>4</v>
      </c>
      <c r="C134" s="25" t="s">
        <v>137</v>
      </c>
      <c r="D134" s="26" t="s">
        <v>67</v>
      </c>
      <c r="E134" s="27" t="s">
        <v>42</v>
      </c>
      <c r="F134" s="26">
        <v>1972</v>
      </c>
      <c r="G134" s="38">
        <v>0.02785266203864012</v>
      </c>
      <c r="H134" s="39">
        <v>11.967736975047432</v>
      </c>
      <c r="I134" s="34">
        <v>0.003481582754830015</v>
      </c>
    </row>
    <row r="135" spans="1:9" ht="15">
      <c r="A135" s="37">
        <v>110</v>
      </c>
      <c r="B135" s="24">
        <v>5</v>
      </c>
      <c r="C135" s="25" t="s">
        <v>166</v>
      </c>
      <c r="D135" s="26" t="s">
        <v>67</v>
      </c>
      <c r="E135" s="27" t="s">
        <v>28</v>
      </c>
      <c r="F135" s="26">
        <v>1973</v>
      </c>
      <c r="G135" s="38">
        <v>0.030977662034274545</v>
      </c>
      <c r="H135" s="39">
        <v>10.760441926331433</v>
      </c>
      <c r="I135" s="34">
        <v>0.003872207754284318</v>
      </c>
    </row>
    <row r="136" spans="1:9" ht="15">
      <c r="A136" s="37">
        <v>113</v>
      </c>
      <c r="B136" s="24">
        <v>6</v>
      </c>
      <c r="C136" s="25" t="s">
        <v>169</v>
      </c>
      <c r="D136" s="26" t="s">
        <v>67</v>
      </c>
      <c r="E136" s="27" t="s">
        <v>28</v>
      </c>
      <c r="F136" s="26">
        <v>1976</v>
      </c>
      <c r="G136" s="38">
        <v>0.031301736111345235</v>
      </c>
      <c r="H136" s="39">
        <v>10.649036594890898</v>
      </c>
      <c r="I136" s="34">
        <v>0.003912717013918154</v>
      </c>
    </row>
    <row r="137" spans="1:9" ht="15">
      <c r="A137" s="37">
        <v>114</v>
      </c>
      <c r="B137" s="24">
        <v>7</v>
      </c>
      <c r="C137" s="25" t="s">
        <v>170</v>
      </c>
      <c r="D137" s="26" t="s">
        <v>67</v>
      </c>
      <c r="E137" s="27" t="s">
        <v>42</v>
      </c>
      <c r="F137" s="26">
        <v>1968</v>
      </c>
      <c r="G137" s="38">
        <v>0.03201932870433666</v>
      </c>
      <c r="H137" s="39">
        <v>10.410378568873215</v>
      </c>
      <c r="I137" s="34">
        <v>0.004002416088042082</v>
      </c>
    </row>
    <row r="138" spans="1:9" ht="15">
      <c r="A138" s="37"/>
      <c r="B138" s="24"/>
      <c r="C138" s="73" t="s">
        <v>267</v>
      </c>
      <c r="D138" s="26"/>
      <c r="E138" s="27"/>
      <c r="F138" s="26"/>
      <c r="G138" s="38"/>
      <c r="H138" s="39"/>
      <c r="I138" s="34"/>
    </row>
    <row r="139" spans="1:9" ht="15">
      <c r="A139" s="37">
        <v>42</v>
      </c>
      <c r="B139" s="24">
        <v>1</v>
      </c>
      <c r="C139" s="25" t="s">
        <v>87</v>
      </c>
      <c r="D139" s="26" t="s">
        <v>67</v>
      </c>
      <c r="E139" s="27" t="s">
        <v>88</v>
      </c>
      <c r="F139" s="26">
        <v>1958</v>
      </c>
      <c r="G139" s="38">
        <v>0.02449618055106839</v>
      </c>
      <c r="H139" s="39">
        <v>13.607563539892146</v>
      </c>
      <c r="I139" s="34">
        <v>0.003062022568883549</v>
      </c>
    </row>
    <row r="140" spans="1:9" ht="15">
      <c r="A140" s="37">
        <v>43</v>
      </c>
      <c r="B140" s="24">
        <v>2</v>
      </c>
      <c r="C140" s="25" t="s">
        <v>89</v>
      </c>
      <c r="D140" s="26" t="s">
        <v>67</v>
      </c>
      <c r="E140" s="27" t="s">
        <v>44</v>
      </c>
      <c r="F140" s="26">
        <v>1964</v>
      </c>
      <c r="G140" s="38">
        <v>0.024542476850911044</v>
      </c>
      <c r="H140" s="39">
        <v>13.581894580495842</v>
      </c>
      <c r="I140" s="34">
        <v>0.0030678096063638804</v>
      </c>
    </row>
    <row r="141" spans="1:9" ht="15">
      <c r="A141" s="37">
        <v>77</v>
      </c>
      <c r="B141" s="24">
        <v>3</v>
      </c>
      <c r="C141" s="25" t="s">
        <v>131</v>
      </c>
      <c r="D141" s="26" t="s">
        <v>67</v>
      </c>
      <c r="E141" s="27" t="s">
        <v>44</v>
      </c>
      <c r="F141" s="26">
        <v>1959</v>
      </c>
      <c r="G141" s="38">
        <v>0.02750543981528608</v>
      </c>
      <c r="H141" s="39">
        <v>12.118814880687134</v>
      </c>
      <c r="I141" s="34">
        <v>0.00343817997691076</v>
      </c>
    </row>
    <row r="142" spans="1:9" ht="15">
      <c r="A142" s="37">
        <v>92</v>
      </c>
      <c r="B142" s="24">
        <v>4</v>
      </c>
      <c r="C142" s="25" t="s">
        <v>147</v>
      </c>
      <c r="D142" s="26" t="s">
        <v>67</v>
      </c>
      <c r="E142" s="27" t="s">
        <v>39</v>
      </c>
      <c r="F142" s="26">
        <v>1965</v>
      </c>
      <c r="G142" s="38">
        <v>0.028257754631340504</v>
      </c>
      <c r="H142" s="39">
        <v>11.796171977643098</v>
      </c>
      <c r="I142" s="34">
        <v>0.003532219328917563</v>
      </c>
    </row>
    <row r="143" spans="1:9" ht="15">
      <c r="A143" s="37">
        <v>99</v>
      </c>
      <c r="B143" s="24">
        <v>5</v>
      </c>
      <c r="C143" s="25" t="s">
        <v>154</v>
      </c>
      <c r="D143" s="26" t="s">
        <v>67</v>
      </c>
      <c r="E143" s="27" t="s">
        <v>35</v>
      </c>
      <c r="F143" s="26">
        <v>1960</v>
      </c>
      <c r="G143" s="38">
        <v>0.029253125001559965</v>
      </c>
      <c r="H143" s="39">
        <v>11.39479400288201</v>
      </c>
      <c r="I143" s="34">
        <v>0.0036566406251949957</v>
      </c>
    </row>
    <row r="144" spans="1:9" ht="15">
      <c r="A144" s="37">
        <v>120</v>
      </c>
      <c r="B144" s="24">
        <v>6</v>
      </c>
      <c r="C144" s="25" t="s">
        <v>178</v>
      </c>
      <c r="D144" s="26" t="s">
        <v>67</v>
      </c>
      <c r="E144" s="27" t="s">
        <v>88</v>
      </c>
      <c r="F144" s="26">
        <v>1957</v>
      </c>
      <c r="G144" s="38">
        <v>0.0333966435136972</v>
      </c>
      <c r="H144" s="39">
        <v>9.98104295111636</v>
      </c>
      <c r="I144" s="34">
        <v>0.00417458043921215</v>
      </c>
    </row>
    <row r="145" spans="1:9" ht="15">
      <c r="A145" s="37">
        <v>124</v>
      </c>
      <c r="B145" s="24">
        <v>7</v>
      </c>
      <c r="C145" s="25" t="s">
        <v>182</v>
      </c>
      <c r="D145" s="26" t="s">
        <v>67</v>
      </c>
      <c r="E145" s="27" t="s">
        <v>42</v>
      </c>
      <c r="F145" s="26">
        <v>1965</v>
      </c>
      <c r="G145" s="38">
        <v>0.035503125000104774</v>
      </c>
      <c r="H145" s="39">
        <v>9.388844878650813</v>
      </c>
      <c r="I145" s="34">
        <v>0.004437890625013097</v>
      </c>
    </row>
    <row r="146" spans="1:9" ht="15">
      <c r="A146" s="37">
        <v>126</v>
      </c>
      <c r="B146" s="24">
        <v>8</v>
      </c>
      <c r="C146" s="25" t="s">
        <v>184</v>
      </c>
      <c r="D146" s="26" t="s">
        <v>67</v>
      </c>
      <c r="E146" s="27" t="s">
        <v>42</v>
      </c>
      <c r="F146" s="26">
        <v>1965</v>
      </c>
      <c r="G146" s="40">
        <v>0.03554942129267147</v>
      </c>
      <c r="H146" s="39">
        <v>9.376617711693951</v>
      </c>
      <c r="I146" s="34">
        <v>0.0044436776615839335</v>
      </c>
    </row>
    <row r="147" spans="1:9" ht="15">
      <c r="A147" s="37">
        <v>129</v>
      </c>
      <c r="B147" s="24">
        <v>9</v>
      </c>
      <c r="C147" s="25" t="s">
        <v>188</v>
      </c>
      <c r="D147" s="26" t="s">
        <v>67</v>
      </c>
      <c r="E147" s="27" t="s">
        <v>189</v>
      </c>
      <c r="F147" s="26">
        <v>1962</v>
      </c>
      <c r="G147" s="38">
        <v>0.03633645833178889</v>
      </c>
      <c r="H147" s="39">
        <v>9.173522919863581</v>
      </c>
      <c r="I147" s="34">
        <v>0.004542057291473611</v>
      </c>
    </row>
    <row r="148" spans="1:9" ht="15.75">
      <c r="A148" s="37"/>
      <c r="B148" s="24"/>
      <c r="C148" s="74" t="s">
        <v>268</v>
      </c>
      <c r="D148" s="75"/>
      <c r="E148" s="76"/>
      <c r="F148" s="26"/>
      <c r="G148" s="38"/>
      <c r="H148" s="39"/>
      <c r="I148" s="34"/>
    </row>
    <row r="149" spans="1:9" ht="15.75">
      <c r="A149" s="37"/>
      <c r="B149" s="24"/>
      <c r="C149" s="77" t="s">
        <v>269</v>
      </c>
      <c r="D149" s="77"/>
      <c r="E149" s="78"/>
      <c r="F149" s="26"/>
      <c r="G149" s="38"/>
      <c r="H149" s="39"/>
      <c r="I149" s="34"/>
    </row>
    <row r="150" spans="1:9" ht="15">
      <c r="A150" s="37"/>
      <c r="B150" s="24">
        <v>1</v>
      </c>
      <c r="C150" s="25" t="s">
        <v>217</v>
      </c>
      <c r="D150" s="26" t="s">
        <v>25</v>
      </c>
      <c r="E150" s="27" t="s">
        <v>39</v>
      </c>
      <c r="F150" s="26">
        <v>2009</v>
      </c>
      <c r="G150" s="28"/>
      <c r="H150" s="39"/>
      <c r="I150" s="34"/>
    </row>
    <row r="151" spans="1:9" ht="15">
      <c r="A151" s="37"/>
      <c r="B151" s="24">
        <v>2</v>
      </c>
      <c r="C151" s="25" t="s">
        <v>220</v>
      </c>
      <c r="D151" s="26" t="s">
        <v>25</v>
      </c>
      <c r="E151" s="27" t="s">
        <v>44</v>
      </c>
      <c r="F151" s="26">
        <v>2009</v>
      </c>
      <c r="G151" s="28"/>
      <c r="H151" s="39"/>
      <c r="I151" s="34"/>
    </row>
    <row r="152" spans="1:9" ht="15.75">
      <c r="A152" s="37"/>
      <c r="B152" s="24"/>
      <c r="C152" s="78" t="s">
        <v>270</v>
      </c>
      <c r="D152" s="26"/>
      <c r="E152" s="27"/>
      <c r="F152" s="26"/>
      <c r="G152" s="28"/>
      <c r="H152" s="39"/>
      <c r="I152" s="34"/>
    </row>
    <row r="153" spans="1:9" ht="15">
      <c r="A153" s="37"/>
      <c r="B153" s="24">
        <v>1</v>
      </c>
      <c r="C153" s="25" t="s">
        <v>224</v>
      </c>
      <c r="D153" s="26" t="s">
        <v>67</v>
      </c>
      <c r="E153" s="27" t="s">
        <v>209</v>
      </c>
      <c r="F153" s="26">
        <v>2009</v>
      </c>
      <c r="G153" s="28"/>
      <c r="H153" s="39"/>
      <c r="I153" s="34"/>
    </row>
    <row r="154" spans="1:9" ht="15">
      <c r="A154" s="37"/>
      <c r="B154" s="24">
        <v>2</v>
      </c>
      <c r="C154" s="25" t="s">
        <v>226</v>
      </c>
      <c r="D154" s="26" t="s">
        <v>67</v>
      </c>
      <c r="E154" s="27" t="s">
        <v>209</v>
      </c>
      <c r="F154" s="26">
        <v>2009</v>
      </c>
      <c r="G154" s="28"/>
      <c r="H154" s="39"/>
      <c r="I154" s="34"/>
    </row>
    <row r="155" spans="1:9" ht="15.75">
      <c r="A155" s="37"/>
      <c r="B155" s="24"/>
      <c r="C155" s="79" t="s">
        <v>271</v>
      </c>
      <c r="D155" s="26"/>
      <c r="E155" s="27"/>
      <c r="F155" s="26"/>
      <c r="G155" s="28"/>
      <c r="H155" s="39"/>
      <c r="I155" s="34"/>
    </row>
    <row r="156" spans="1:9" ht="15">
      <c r="A156" s="37"/>
      <c r="B156" s="24">
        <v>1</v>
      </c>
      <c r="C156" s="25" t="s">
        <v>210</v>
      </c>
      <c r="D156" s="26" t="s">
        <v>25</v>
      </c>
      <c r="E156" s="27" t="s">
        <v>209</v>
      </c>
      <c r="F156" s="26">
        <v>2008</v>
      </c>
      <c r="G156" s="28"/>
      <c r="H156" s="39"/>
      <c r="I156" s="34"/>
    </row>
    <row r="157" spans="1:9" ht="15">
      <c r="A157" s="37"/>
      <c r="B157" s="24">
        <v>2</v>
      </c>
      <c r="C157" s="25" t="s">
        <v>212</v>
      </c>
      <c r="D157" s="26" t="s">
        <v>25</v>
      </c>
      <c r="E157" s="27" t="s">
        <v>44</v>
      </c>
      <c r="F157" s="26">
        <v>2008</v>
      </c>
      <c r="G157" s="28"/>
      <c r="H157" s="39"/>
      <c r="I157" s="34"/>
    </row>
    <row r="158" spans="1:9" ht="15">
      <c r="A158" s="37"/>
      <c r="B158" s="24">
        <v>3</v>
      </c>
      <c r="C158" s="25" t="s">
        <v>215</v>
      </c>
      <c r="D158" s="26" t="s">
        <v>25</v>
      </c>
      <c r="E158" s="27" t="s">
        <v>209</v>
      </c>
      <c r="F158" s="26">
        <v>2008</v>
      </c>
      <c r="G158" s="28"/>
      <c r="H158" s="39"/>
      <c r="I158" s="34"/>
    </row>
    <row r="159" spans="1:9" ht="15">
      <c r="A159" s="37"/>
      <c r="B159" s="24">
        <v>4</v>
      </c>
      <c r="C159" s="25" t="s">
        <v>223</v>
      </c>
      <c r="D159" s="26" t="s">
        <v>25</v>
      </c>
      <c r="E159" s="27" t="s">
        <v>209</v>
      </c>
      <c r="F159" s="26">
        <v>2007</v>
      </c>
      <c r="G159" s="28"/>
      <c r="H159" s="39"/>
      <c r="I159" s="34"/>
    </row>
    <row r="160" spans="1:9" ht="15.75">
      <c r="A160" s="37"/>
      <c r="B160" s="24"/>
      <c r="C160" s="79" t="s">
        <v>272</v>
      </c>
      <c r="D160" s="26"/>
      <c r="E160" s="27"/>
      <c r="F160" s="26"/>
      <c r="G160" s="28"/>
      <c r="H160" s="39"/>
      <c r="I160" s="34"/>
    </row>
    <row r="161" spans="1:9" ht="15">
      <c r="A161" s="37"/>
      <c r="B161" s="24">
        <v>1</v>
      </c>
      <c r="C161" s="25" t="s">
        <v>214</v>
      </c>
      <c r="D161" s="26" t="s">
        <v>67</v>
      </c>
      <c r="E161" s="27" t="s">
        <v>209</v>
      </c>
      <c r="F161" s="26">
        <v>2008</v>
      </c>
      <c r="G161" s="28"/>
      <c r="H161" s="39"/>
      <c r="I161" s="34"/>
    </row>
    <row r="162" spans="1:9" ht="15">
      <c r="A162" s="37"/>
      <c r="B162" s="24">
        <v>2</v>
      </c>
      <c r="C162" s="25" t="s">
        <v>221</v>
      </c>
      <c r="D162" s="26" t="s">
        <v>67</v>
      </c>
      <c r="E162" s="27" t="s">
        <v>44</v>
      </c>
      <c r="F162" s="26">
        <v>2007</v>
      </c>
      <c r="G162" s="28"/>
      <c r="H162" s="39"/>
      <c r="I162" s="34"/>
    </row>
    <row r="163" spans="1:9" ht="15">
      <c r="A163" s="37"/>
      <c r="B163" s="24">
        <v>3</v>
      </c>
      <c r="C163" s="25" t="s">
        <v>227</v>
      </c>
      <c r="D163" s="26" t="s">
        <v>67</v>
      </c>
      <c r="E163" s="27" t="s">
        <v>42</v>
      </c>
      <c r="F163" s="26">
        <v>2008</v>
      </c>
      <c r="G163" s="28"/>
      <c r="H163" s="39"/>
      <c r="I163" s="34"/>
    </row>
    <row r="164" spans="1:9" ht="15.75">
      <c r="A164" s="37"/>
      <c r="B164" s="24"/>
      <c r="C164" s="79" t="s">
        <v>273</v>
      </c>
      <c r="D164" s="26"/>
      <c r="E164" s="27"/>
      <c r="F164" s="26"/>
      <c r="G164" s="28"/>
      <c r="H164" s="39"/>
      <c r="I164" s="34"/>
    </row>
    <row r="165" spans="1:9" ht="15">
      <c r="A165" s="37"/>
      <c r="B165" s="24">
        <v>1</v>
      </c>
      <c r="C165" s="25" t="s">
        <v>208</v>
      </c>
      <c r="D165" s="26" t="s">
        <v>25</v>
      </c>
      <c r="E165" s="27" t="s">
        <v>209</v>
      </c>
      <c r="F165" s="26">
        <v>2006</v>
      </c>
      <c r="G165" s="28"/>
      <c r="H165" s="39"/>
      <c r="I165" s="34"/>
    </row>
    <row r="166" spans="1:9" ht="15">
      <c r="A166" s="37"/>
      <c r="B166" s="24">
        <v>2</v>
      </c>
      <c r="C166" s="25" t="s">
        <v>218</v>
      </c>
      <c r="D166" s="26" t="s">
        <v>25</v>
      </c>
      <c r="E166" s="27" t="s">
        <v>209</v>
      </c>
      <c r="F166" s="26">
        <v>2005</v>
      </c>
      <c r="G166" s="28"/>
      <c r="H166" s="39"/>
      <c r="I166" s="34"/>
    </row>
    <row r="167" spans="1:9" ht="15">
      <c r="A167" s="37"/>
      <c r="B167" s="24">
        <v>3</v>
      </c>
      <c r="C167" s="25" t="s">
        <v>219</v>
      </c>
      <c r="D167" s="26" t="s">
        <v>25</v>
      </c>
      <c r="E167" s="27" t="s">
        <v>209</v>
      </c>
      <c r="F167" s="26">
        <v>2006</v>
      </c>
      <c r="G167" s="28"/>
      <c r="H167" s="39"/>
      <c r="I167" s="34"/>
    </row>
    <row r="168" spans="1:9" ht="15.75">
      <c r="A168" s="37"/>
      <c r="B168" s="24"/>
      <c r="C168" s="79" t="s">
        <v>274</v>
      </c>
      <c r="D168" s="26"/>
      <c r="E168" s="27"/>
      <c r="F168" s="26"/>
      <c r="G168" s="28"/>
      <c r="H168" s="39"/>
      <c r="I168" s="34"/>
    </row>
    <row r="169" spans="1:9" ht="15">
      <c r="A169" s="37"/>
      <c r="B169" s="24">
        <v>1</v>
      </c>
      <c r="C169" s="25" t="s">
        <v>211</v>
      </c>
      <c r="D169" s="26" t="s">
        <v>67</v>
      </c>
      <c r="E169" s="27" t="s">
        <v>209</v>
      </c>
      <c r="F169" s="26">
        <v>2006</v>
      </c>
      <c r="G169" s="28"/>
      <c r="H169" s="39"/>
      <c r="I169" s="34"/>
    </row>
    <row r="170" spans="1:9" ht="15">
      <c r="A170" s="37"/>
      <c r="B170" s="24">
        <v>2</v>
      </c>
      <c r="C170" s="25" t="s">
        <v>213</v>
      </c>
      <c r="D170" s="26" t="s">
        <v>67</v>
      </c>
      <c r="E170" s="27" t="s">
        <v>209</v>
      </c>
      <c r="F170" s="26">
        <v>2005</v>
      </c>
      <c r="G170" s="28"/>
      <c r="H170" s="39"/>
      <c r="I170" s="34"/>
    </row>
    <row r="171" spans="1:9" ht="15">
      <c r="A171" s="37"/>
      <c r="B171" s="24">
        <v>3</v>
      </c>
      <c r="C171" s="25" t="s">
        <v>216</v>
      </c>
      <c r="D171" s="26" t="s">
        <v>67</v>
      </c>
      <c r="E171" s="27" t="s">
        <v>209</v>
      </c>
      <c r="F171" s="26">
        <v>2006</v>
      </c>
      <c r="G171" s="28"/>
      <c r="H171" s="39"/>
      <c r="I171" s="34"/>
    </row>
    <row r="172" spans="1:9" ht="15">
      <c r="A172" s="37"/>
      <c r="B172" s="24">
        <v>4</v>
      </c>
      <c r="C172" s="25" t="s">
        <v>222</v>
      </c>
      <c r="D172" s="26" t="s">
        <v>67</v>
      </c>
      <c r="E172" s="27" t="s">
        <v>130</v>
      </c>
      <c r="F172" s="26">
        <v>2006</v>
      </c>
      <c r="G172" s="28"/>
      <c r="H172" s="39"/>
      <c r="I172" s="34"/>
    </row>
    <row r="173" spans="1:9" ht="15">
      <c r="A173" s="37"/>
      <c r="B173" s="24">
        <v>5</v>
      </c>
      <c r="C173" s="25" t="s">
        <v>225</v>
      </c>
      <c r="D173" s="26" t="s">
        <v>67</v>
      </c>
      <c r="E173" s="27" t="s">
        <v>44</v>
      </c>
      <c r="F173" s="26">
        <v>2005</v>
      </c>
      <c r="G173" s="28"/>
      <c r="H173" s="39"/>
      <c r="I173" s="34"/>
    </row>
    <row r="174" spans="1:9" ht="15.75">
      <c r="A174" s="37"/>
      <c r="B174" s="24"/>
      <c r="C174" s="79" t="s">
        <v>275</v>
      </c>
      <c r="D174" s="26"/>
      <c r="E174" s="27"/>
      <c r="F174" s="26"/>
      <c r="G174" s="28"/>
      <c r="H174" s="39"/>
      <c r="I174" s="34"/>
    </row>
    <row r="175" spans="1:9" ht="15">
      <c r="A175" s="37"/>
      <c r="B175" s="24">
        <v>1</v>
      </c>
      <c r="C175" s="25" t="s">
        <v>228</v>
      </c>
      <c r="D175" s="26" t="s">
        <v>25</v>
      </c>
      <c r="E175" s="27" t="s">
        <v>209</v>
      </c>
      <c r="F175" s="26">
        <v>2003</v>
      </c>
      <c r="G175" s="28"/>
      <c r="H175" s="39"/>
      <c r="I175" s="34"/>
    </row>
    <row r="176" spans="1:9" ht="15">
      <c r="A176" s="37"/>
      <c r="B176" s="24">
        <v>2</v>
      </c>
      <c r="C176" s="25" t="s">
        <v>229</v>
      </c>
      <c r="D176" s="26" t="s">
        <v>25</v>
      </c>
      <c r="E176" s="27" t="s">
        <v>209</v>
      </c>
      <c r="F176" s="26">
        <v>2004</v>
      </c>
      <c r="G176" s="28"/>
      <c r="H176" s="39"/>
      <c r="I176" s="34"/>
    </row>
    <row r="177" spans="1:9" ht="15">
      <c r="A177" s="37"/>
      <c r="B177" s="24">
        <v>3</v>
      </c>
      <c r="C177" s="25" t="s">
        <v>230</v>
      </c>
      <c r="D177" s="26" t="s">
        <v>25</v>
      </c>
      <c r="E177" s="27" t="s">
        <v>209</v>
      </c>
      <c r="F177" s="26">
        <v>2004</v>
      </c>
      <c r="G177" s="28"/>
      <c r="H177" s="39"/>
      <c r="I177" s="34"/>
    </row>
    <row r="178" spans="1:9" ht="15">
      <c r="A178" s="37"/>
      <c r="B178" s="24">
        <v>4</v>
      </c>
      <c r="C178" s="25" t="s">
        <v>232</v>
      </c>
      <c r="D178" s="26" t="s">
        <v>25</v>
      </c>
      <c r="E178" s="27" t="s">
        <v>209</v>
      </c>
      <c r="F178" s="26">
        <v>2003</v>
      </c>
      <c r="G178" s="28"/>
      <c r="H178" s="39"/>
      <c r="I178" s="34"/>
    </row>
    <row r="179" spans="1:9" ht="15.75">
      <c r="A179" s="37"/>
      <c r="B179" s="24"/>
      <c r="C179" s="79" t="s">
        <v>276</v>
      </c>
      <c r="D179" s="26"/>
      <c r="E179" s="27"/>
      <c r="F179" s="26"/>
      <c r="G179" s="28"/>
      <c r="H179" s="39"/>
      <c r="I179" s="34"/>
    </row>
    <row r="180" spans="1:9" ht="15">
      <c r="A180" s="37"/>
      <c r="B180" s="24">
        <v>1</v>
      </c>
      <c r="C180" s="25" t="s">
        <v>231</v>
      </c>
      <c r="D180" s="26" t="s">
        <v>67</v>
      </c>
      <c r="E180" s="27" t="s">
        <v>209</v>
      </c>
      <c r="F180" s="26">
        <v>2003</v>
      </c>
      <c r="G180" s="28"/>
      <c r="H180" s="39"/>
      <c r="I180" s="34"/>
    </row>
    <row r="181" spans="1:9" ht="15">
      <c r="A181" s="37"/>
      <c r="B181" s="24">
        <v>2</v>
      </c>
      <c r="C181" s="25" t="s">
        <v>233</v>
      </c>
      <c r="D181" s="26" t="s">
        <v>67</v>
      </c>
      <c r="E181" s="27" t="s">
        <v>42</v>
      </c>
      <c r="F181" s="26">
        <v>2003</v>
      </c>
      <c r="G181" s="28"/>
      <c r="H181" s="39"/>
      <c r="I181" s="34"/>
    </row>
    <row r="182" spans="1:9" ht="15.75">
      <c r="A182" s="37"/>
      <c r="B182" s="24"/>
      <c r="C182" s="79" t="s">
        <v>277</v>
      </c>
      <c r="D182" s="26"/>
      <c r="E182" s="27"/>
      <c r="F182" s="26"/>
      <c r="G182" s="28"/>
      <c r="H182" s="39"/>
      <c r="I182" s="34"/>
    </row>
    <row r="183" spans="1:9" ht="15">
      <c r="A183" s="37"/>
      <c r="B183" s="24">
        <v>1</v>
      </c>
      <c r="C183" s="25" t="s">
        <v>237</v>
      </c>
      <c r="D183" s="26" t="s">
        <v>25</v>
      </c>
      <c r="E183" s="27" t="s">
        <v>209</v>
      </c>
      <c r="F183" s="26">
        <v>2002</v>
      </c>
      <c r="G183" s="28"/>
      <c r="H183" s="39"/>
      <c r="I183" s="34"/>
    </row>
    <row r="184" spans="1:9" ht="15.75">
      <c r="A184" s="37"/>
      <c r="B184" s="24"/>
      <c r="C184" s="79" t="s">
        <v>278</v>
      </c>
      <c r="D184" s="26"/>
      <c r="E184" s="27"/>
      <c r="F184" s="26"/>
      <c r="G184" s="28"/>
      <c r="H184" s="39"/>
      <c r="I184" s="34"/>
    </row>
    <row r="185" spans="1:9" ht="15">
      <c r="A185" s="37"/>
      <c r="B185" s="24">
        <v>1</v>
      </c>
      <c r="C185" s="25" t="s">
        <v>234</v>
      </c>
      <c r="D185" s="26" t="s">
        <v>67</v>
      </c>
      <c r="E185" s="27" t="s">
        <v>209</v>
      </c>
      <c r="F185" s="26">
        <v>2002</v>
      </c>
      <c r="G185" s="28"/>
      <c r="H185" s="39"/>
      <c r="I185" s="34"/>
    </row>
    <row r="186" spans="1:9" ht="15">
      <c r="A186" s="37"/>
      <c r="B186" s="24">
        <v>2</v>
      </c>
      <c r="C186" s="25" t="s">
        <v>235</v>
      </c>
      <c r="D186" s="26" t="s">
        <v>67</v>
      </c>
      <c r="E186" s="27" t="s">
        <v>209</v>
      </c>
      <c r="F186" s="26">
        <v>2002</v>
      </c>
      <c r="G186" s="28"/>
      <c r="H186" s="39"/>
      <c r="I186" s="34"/>
    </row>
    <row r="187" spans="1:9" ht="15">
      <c r="A187" s="37"/>
      <c r="B187" s="24">
        <v>3</v>
      </c>
      <c r="C187" s="25" t="s">
        <v>236</v>
      </c>
      <c r="D187" s="26" t="s">
        <v>67</v>
      </c>
      <c r="E187" s="27" t="s">
        <v>209</v>
      </c>
      <c r="F187" s="26">
        <v>2002</v>
      </c>
      <c r="G187" s="28"/>
      <c r="H187" s="39"/>
      <c r="I187" s="34"/>
    </row>
    <row r="188" spans="2:5" ht="15">
      <c r="B188" s="80" t="s">
        <v>279</v>
      </c>
      <c r="C188" s="80"/>
      <c r="D188" s="80"/>
      <c r="E188" s="80"/>
    </row>
    <row r="189" spans="3:6" ht="15">
      <c r="C189" s="81" t="s">
        <v>280</v>
      </c>
      <c r="D189" s="82" t="s">
        <v>281</v>
      </c>
      <c r="E189" s="83" t="s">
        <v>28</v>
      </c>
      <c r="F189" s="84">
        <v>2003</v>
      </c>
    </row>
    <row r="190" spans="3:6" ht="15">
      <c r="C190" s="81" t="s">
        <v>282</v>
      </c>
      <c r="D190" s="82" t="s">
        <v>281</v>
      </c>
      <c r="E190" s="83" t="s">
        <v>28</v>
      </c>
      <c r="F190" s="84">
        <v>2006</v>
      </c>
    </row>
    <row r="191" spans="3:6" ht="15">
      <c r="C191" s="81" t="s">
        <v>283</v>
      </c>
      <c r="D191" s="82" t="s">
        <v>284</v>
      </c>
      <c r="E191" s="83" t="s">
        <v>44</v>
      </c>
      <c r="F191" s="84">
        <v>2004</v>
      </c>
    </row>
    <row r="192" spans="3:6" ht="15">
      <c r="C192" s="81" t="s">
        <v>285</v>
      </c>
      <c r="D192" s="82" t="s">
        <v>284</v>
      </c>
      <c r="E192" s="83" t="s">
        <v>44</v>
      </c>
      <c r="F192" s="84">
        <v>2004</v>
      </c>
    </row>
    <row r="193" spans="3:6" ht="15">
      <c r="C193" s="81" t="s">
        <v>286</v>
      </c>
      <c r="D193" s="82" t="s">
        <v>281</v>
      </c>
      <c r="E193" s="83" t="s">
        <v>44</v>
      </c>
      <c r="F193" s="84">
        <v>2006</v>
      </c>
    </row>
    <row r="194" spans="3:6" ht="15">
      <c r="C194" s="81" t="s">
        <v>287</v>
      </c>
      <c r="D194" s="82" t="s">
        <v>281</v>
      </c>
      <c r="E194" s="83" t="s">
        <v>130</v>
      </c>
      <c r="F194" s="84">
        <v>2009</v>
      </c>
    </row>
    <row r="195" spans="3:6" ht="15">
      <c r="C195" s="81" t="s">
        <v>288</v>
      </c>
      <c r="D195" s="82" t="s">
        <v>281</v>
      </c>
      <c r="E195" s="83" t="s">
        <v>130</v>
      </c>
      <c r="F195" s="84">
        <v>2012</v>
      </c>
    </row>
    <row r="196" spans="3:6" ht="15">
      <c r="C196" s="81" t="s">
        <v>289</v>
      </c>
      <c r="D196" s="82" t="s">
        <v>281</v>
      </c>
      <c r="E196" s="83" t="s">
        <v>130</v>
      </c>
      <c r="F196" s="84">
        <v>2007</v>
      </c>
    </row>
    <row r="197" spans="3:6" ht="15">
      <c r="C197" s="81" t="s">
        <v>290</v>
      </c>
      <c r="D197" s="82" t="s">
        <v>281</v>
      </c>
      <c r="E197" s="83" t="s">
        <v>130</v>
      </c>
      <c r="F197" s="84">
        <v>2005</v>
      </c>
    </row>
    <row r="198" spans="3:6" ht="15">
      <c r="C198" s="81" t="s">
        <v>291</v>
      </c>
      <c r="D198" s="82" t="s">
        <v>284</v>
      </c>
      <c r="E198" s="83" t="s">
        <v>130</v>
      </c>
      <c r="F198" s="84">
        <v>2014</v>
      </c>
    </row>
    <row r="199" spans="3:6" ht="15">
      <c r="C199" s="81" t="s">
        <v>292</v>
      </c>
      <c r="D199" s="82" t="s">
        <v>284</v>
      </c>
      <c r="E199" s="83" t="s">
        <v>130</v>
      </c>
      <c r="F199" s="84">
        <v>2007</v>
      </c>
    </row>
    <row r="200" spans="3:6" ht="15">
      <c r="C200" s="81" t="s">
        <v>293</v>
      </c>
      <c r="D200" s="82" t="s">
        <v>281</v>
      </c>
      <c r="E200" s="83" t="s">
        <v>130</v>
      </c>
      <c r="F200" s="84">
        <v>2005</v>
      </c>
    </row>
    <row r="201" spans="3:6" ht="15">
      <c r="C201" s="81" t="s">
        <v>294</v>
      </c>
      <c r="D201" s="82" t="s">
        <v>281</v>
      </c>
      <c r="E201" s="83" t="s">
        <v>130</v>
      </c>
      <c r="F201" s="84">
        <v>2006</v>
      </c>
    </row>
    <row r="202" spans="3:6" ht="15">
      <c r="C202" s="81" t="s">
        <v>295</v>
      </c>
      <c r="D202" s="82" t="s">
        <v>281</v>
      </c>
      <c r="E202" s="83" t="s">
        <v>130</v>
      </c>
      <c r="F202" s="84">
        <v>2009</v>
      </c>
    </row>
    <row r="203" spans="3:6" ht="15">
      <c r="C203" s="81" t="s">
        <v>296</v>
      </c>
      <c r="D203" s="82" t="s">
        <v>284</v>
      </c>
      <c r="E203" s="83" t="s">
        <v>130</v>
      </c>
      <c r="F203" s="84">
        <v>2010</v>
      </c>
    </row>
    <row r="204" spans="3:6" ht="15">
      <c r="C204" s="81" t="s">
        <v>297</v>
      </c>
      <c r="D204" s="82" t="s">
        <v>281</v>
      </c>
      <c r="E204" s="83" t="s">
        <v>130</v>
      </c>
      <c r="F204" s="84">
        <v>2012</v>
      </c>
    </row>
    <row r="205" spans="3:6" ht="15">
      <c r="C205" s="81" t="s">
        <v>298</v>
      </c>
      <c r="D205" s="82" t="s">
        <v>281</v>
      </c>
      <c r="E205" s="83" t="s">
        <v>130</v>
      </c>
      <c r="F205" s="84">
        <v>2009</v>
      </c>
    </row>
    <row r="206" spans="3:6" ht="15">
      <c r="C206" s="81" t="s">
        <v>299</v>
      </c>
      <c r="D206" s="82" t="s">
        <v>281</v>
      </c>
      <c r="E206" s="83" t="s">
        <v>130</v>
      </c>
      <c r="F206" s="84">
        <v>2005</v>
      </c>
    </row>
    <row r="207" spans="3:6" ht="15">
      <c r="C207" s="81" t="s">
        <v>300</v>
      </c>
      <c r="D207" s="82" t="s">
        <v>284</v>
      </c>
      <c r="E207" s="83" t="s">
        <v>130</v>
      </c>
      <c r="F207" s="84">
        <v>2005</v>
      </c>
    </row>
    <row r="208" spans="2:6" ht="15">
      <c r="B208" s="85">
        <v>20</v>
      </c>
      <c r="C208" s="81" t="s">
        <v>301</v>
      </c>
      <c r="D208" s="82" t="s">
        <v>284</v>
      </c>
      <c r="E208" s="83" t="s">
        <v>130</v>
      </c>
      <c r="F208" s="84">
        <v>1999</v>
      </c>
    </row>
    <row r="209" spans="2:5" ht="15">
      <c r="B209" s="80" t="s">
        <v>302</v>
      </c>
      <c r="C209" s="80"/>
      <c r="D209" s="80"/>
      <c r="E209" s="80"/>
    </row>
    <row r="210" spans="3:6" ht="15">
      <c r="C210" s="81" t="s">
        <v>303</v>
      </c>
      <c r="D210" s="82" t="s">
        <v>284</v>
      </c>
      <c r="E210" s="83" t="s">
        <v>42</v>
      </c>
      <c r="F210" s="84">
        <v>1961</v>
      </c>
    </row>
    <row r="211" spans="3:6" ht="15">
      <c r="C211" s="81" t="s">
        <v>304</v>
      </c>
      <c r="D211" s="82" t="s">
        <v>284</v>
      </c>
      <c r="E211" s="83" t="s">
        <v>42</v>
      </c>
      <c r="F211" s="84">
        <v>1979</v>
      </c>
    </row>
    <row r="212" spans="3:6" ht="15">
      <c r="C212" s="81" t="s">
        <v>305</v>
      </c>
      <c r="D212" s="82" t="s">
        <v>281</v>
      </c>
      <c r="E212" s="83" t="s">
        <v>42</v>
      </c>
      <c r="F212" s="84">
        <v>1961</v>
      </c>
    </row>
    <row r="213" spans="3:6" ht="15">
      <c r="C213" s="81" t="s">
        <v>306</v>
      </c>
      <c r="D213" s="82" t="s">
        <v>284</v>
      </c>
      <c r="E213" s="83" t="s">
        <v>42</v>
      </c>
      <c r="F213" s="84">
        <v>1974</v>
      </c>
    </row>
    <row r="214" spans="3:6" ht="15">
      <c r="C214" s="81" t="s">
        <v>307</v>
      </c>
      <c r="D214" s="82" t="s">
        <v>281</v>
      </c>
      <c r="E214" s="83" t="s">
        <v>42</v>
      </c>
      <c r="F214" s="84">
        <v>1951</v>
      </c>
    </row>
    <row r="215" spans="3:6" ht="15">
      <c r="C215" s="81" t="s">
        <v>308</v>
      </c>
      <c r="D215" s="82" t="s">
        <v>281</v>
      </c>
      <c r="E215" s="83" t="s">
        <v>26</v>
      </c>
      <c r="F215" s="84">
        <v>1958</v>
      </c>
    </row>
    <row r="216" spans="3:6" ht="15">
      <c r="C216" s="81" t="s">
        <v>309</v>
      </c>
      <c r="D216" s="82" t="s">
        <v>281</v>
      </c>
      <c r="E216" s="83" t="s">
        <v>26</v>
      </c>
      <c r="F216" s="84">
        <v>1961</v>
      </c>
    </row>
    <row r="217" spans="3:6" ht="15">
      <c r="C217" s="81" t="s">
        <v>310</v>
      </c>
      <c r="D217" s="82" t="s">
        <v>281</v>
      </c>
      <c r="E217" s="83" t="s">
        <v>26</v>
      </c>
      <c r="F217" s="84">
        <v>1941</v>
      </c>
    </row>
    <row r="218" spans="3:6" ht="15">
      <c r="C218" s="81" t="s">
        <v>311</v>
      </c>
      <c r="D218" s="82" t="s">
        <v>284</v>
      </c>
      <c r="E218" s="83" t="s">
        <v>26</v>
      </c>
      <c r="F218" s="84">
        <v>1940</v>
      </c>
    </row>
    <row r="219" spans="3:6" ht="15">
      <c r="C219" s="81" t="s">
        <v>312</v>
      </c>
      <c r="D219" s="82" t="s">
        <v>284</v>
      </c>
      <c r="E219" s="83" t="s">
        <v>59</v>
      </c>
      <c r="F219" s="84">
        <v>1949</v>
      </c>
    </row>
    <row r="220" spans="3:6" ht="15">
      <c r="C220" s="81" t="s">
        <v>313</v>
      </c>
      <c r="D220" s="82" t="s">
        <v>284</v>
      </c>
      <c r="E220" s="83" t="s">
        <v>59</v>
      </c>
      <c r="F220" s="84">
        <v>1964</v>
      </c>
    </row>
    <row r="221" spans="3:6" ht="15">
      <c r="C221" s="81" t="s">
        <v>314</v>
      </c>
      <c r="D221" s="82" t="s">
        <v>284</v>
      </c>
      <c r="E221" s="83" t="s">
        <v>59</v>
      </c>
      <c r="F221" s="84">
        <v>1955</v>
      </c>
    </row>
    <row r="222" spans="3:6" ht="15">
      <c r="C222" s="81" t="s">
        <v>315</v>
      </c>
      <c r="D222" s="82" t="s">
        <v>281</v>
      </c>
      <c r="E222" s="83" t="s">
        <v>59</v>
      </c>
      <c r="F222" s="84">
        <v>1947</v>
      </c>
    </row>
    <row r="223" spans="3:6" ht="15">
      <c r="C223" s="81" t="s">
        <v>316</v>
      </c>
      <c r="D223" s="82" t="s">
        <v>281</v>
      </c>
      <c r="E223" s="83" t="s">
        <v>59</v>
      </c>
      <c r="F223" s="84">
        <v>1947</v>
      </c>
    </row>
    <row r="224" spans="3:6" ht="15">
      <c r="C224" s="81" t="s">
        <v>317</v>
      </c>
      <c r="D224" s="82" t="s">
        <v>281</v>
      </c>
      <c r="E224" s="83" t="s">
        <v>57</v>
      </c>
      <c r="F224" s="84">
        <v>1947</v>
      </c>
    </row>
    <row r="225" spans="3:6" ht="15">
      <c r="C225" s="81" t="s">
        <v>318</v>
      </c>
      <c r="D225" s="82" t="s">
        <v>284</v>
      </c>
      <c r="E225" s="83" t="s">
        <v>44</v>
      </c>
      <c r="F225" s="84">
        <v>1965</v>
      </c>
    </row>
    <row r="226" spans="3:6" ht="15">
      <c r="C226" s="81" t="s">
        <v>319</v>
      </c>
      <c r="D226" s="82" t="s">
        <v>281</v>
      </c>
      <c r="E226" s="83" t="s">
        <v>44</v>
      </c>
      <c r="F226" s="84">
        <v>1978</v>
      </c>
    </row>
    <row r="227" spans="3:6" ht="15">
      <c r="C227" s="81" t="s">
        <v>320</v>
      </c>
      <c r="D227" s="82" t="s">
        <v>281</v>
      </c>
      <c r="E227" s="83" t="s">
        <v>44</v>
      </c>
      <c r="F227" s="84">
        <v>1969</v>
      </c>
    </row>
    <row r="228" spans="3:6" ht="15">
      <c r="C228" s="81" t="s">
        <v>321</v>
      </c>
      <c r="D228" s="82" t="s">
        <v>284</v>
      </c>
      <c r="E228" s="83" t="s">
        <v>101</v>
      </c>
      <c r="F228" s="84">
        <v>1966</v>
      </c>
    </row>
    <row r="229" spans="3:6" ht="15">
      <c r="C229" s="81" t="s">
        <v>322</v>
      </c>
      <c r="D229" s="82" t="s">
        <v>281</v>
      </c>
      <c r="E229" s="83" t="s">
        <v>248</v>
      </c>
      <c r="F229" s="84">
        <v>1964</v>
      </c>
    </row>
    <row r="230" spans="3:6" ht="15">
      <c r="C230" s="81" t="s">
        <v>323</v>
      </c>
      <c r="D230" s="82" t="s">
        <v>284</v>
      </c>
      <c r="E230" s="83" t="s">
        <v>28</v>
      </c>
      <c r="F230" s="84">
        <v>1969</v>
      </c>
    </row>
    <row r="231" spans="3:6" ht="15">
      <c r="C231" s="81" t="s">
        <v>324</v>
      </c>
      <c r="D231" s="82" t="s">
        <v>284</v>
      </c>
      <c r="E231" s="83" t="s">
        <v>28</v>
      </c>
      <c r="F231" s="84">
        <v>1974</v>
      </c>
    </row>
    <row r="232" spans="3:6" ht="15">
      <c r="C232" s="81" t="s">
        <v>325</v>
      </c>
      <c r="D232" s="82" t="s">
        <v>281</v>
      </c>
      <c r="E232" s="83" t="s">
        <v>28</v>
      </c>
      <c r="F232" s="84">
        <v>1952</v>
      </c>
    </row>
    <row r="233" spans="3:6" ht="15">
      <c r="C233" s="81" t="s">
        <v>326</v>
      </c>
      <c r="D233" s="82" t="s">
        <v>281</v>
      </c>
      <c r="E233" s="83" t="s">
        <v>28</v>
      </c>
      <c r="F233" s="84">
        <v>1970</v>
      </c>
    </row>
    <row r="234" spans="3:6" ht="15">
      <c r="C234" s="81" t="s">
        <v>327</v>
      </c>
      <c r="D234" s="82" t="s">
        <v>284</v>
      </c>
      <c r="E234" s="83" t="s">
        <v>28</v>
      </c>
      <c r="F234" s="84">
        <v>1979</v>
      </c>
    </row>
    <row r="235" spans="3:6" ht="15">
      <c r="C235" s="81" t="s">
        <v>328</v>
      </c>
      <c r="D235" s="82" t="s">
        <v>284</v>
      </c>
      <c r="E235" s="83" t="s">
        <v>130</v>
      </c>
      <c r="F235" s="84">
        <v>1964</v>
      </c>
    </row>
    <row r="236" spans="3:6" ht="15">
      <c r="C236" s="81" t="s">
        <v>329</v>
      </c>
      <c r="D236" s="82" t="s">
        <v>281</v>
      </c>
      <c r="E236" s="83" t="s">
        <v>130</v>
      </c>
      <c r="F236" s="84">
        <v>1955</v>
      </c>
    </row>
    <row r="237" spans="3:6" ht="15">
      <c r="C237" s="81" t="s">
        <v>330</v>
      </c>
      <c r="D237" s="82" t="s">
        <v>284</v>
      </c>
      <c r="E237" s="83" t="s">
        <v>130</v>
      </c>
      <c r="F237" s="84">
        <v>1968</v>
      </c>
    </row>
    <row r="238" spans="3:6" ht="15">
      <c r="C238" s="81" t="s">
        <v>331</v>
      </c>
      <c r="D238" s="82" t="s">
        <v>281</v>
      </c>
      <c r="E238" s="83" t="s">
        <v>130</v>
      </c>
      <c r="F238" s="84">
        <v>1956</v>
      </c>
    </row>
    <row r="239" spans="3:6" ht="15">
      <c r="C239" s="81" t="s">
        <v>332</v>
      </c>
      <c r="D239" s="82" t="s">
        <v>284</v>
      </c>
      <c r="E239" s="83" t="s">
        <v>130</v>
      </c>
      <c r="F239" s="84">
        <v>1997</v>
      </c>
    </row>
    <row r="240" spans="3:6" ht="15">
      <c r="C240" s="81" t="s">
        <v>333</v>
      </c>
      <c r="D240" s="82" t="s">
        <v>284</v>
      </c>
      <c r="E240" s="83" t="s">
        <v>130</v>
      </c>
      <c r="F240" s="84">
        <v>1998</v>
      </c>
    </row>
    <row r="241" spans="3:6" ht="15">
      <c r="C241" s="81" t="s">
        <v>334</v>
      </c>
      <c r="D241" s="82" t="s">
        <v>281</v>
      </c>
      <c r="E241" s="83" t="s">
        <v>130</v>
      </c>
      <c r="F241" s="84">
        <v>1964</v>
      </c>
    </row>
    <row r="242" spans="3:6" ht="15">
      <c r="C242" s="81" t="s">
        <v>335</v>
      </c>
      <c r="D242" s="82" t="s">
        <v>281</v>
      </c>
      <c r="E242" s="83" t="s">
        <v>130</v>
      </c>
      <c r="F242" s="84">
        <v>1948</v>
      </c>
    </row>
    <row r="243" spans="3:6" ht="15">
      <c r="C243" s="81" t="s">
        <v>336</v>
      </c>
      <c r="D243" s="82" t="s">
        <v>284</v>
      </c>
      <c r="E243" s="83" t="s">
        <v>130</v>
      </c>
      <c r="F243" s="84">
        <v>1964</v>
      </c>
    </row>
    <row r="244" spans="3:6" ht="15">
      <c r="C244" s="81" t="s">
        <v>337</v>
      </c>
      <c r="D244" s="82" t="s">
        <v>284</v>
      </c>
      <c r="E244" s="83" t="s">
        <v>130</v>
      </c>
      <c r="F244" s="84">
        <v>1963</v>
      </c>
    </row>
    <row r="245" spans="3:6" ht="15">
      <c r="C245" s="81" t="s">
        <v>338</v>
      </c>
      <c r="D245" s="82" t="s">
        <v>281</v>
      </c>
      <c r="E245" s="83" t="s">
        <v>130</v>
      </c>
      <c r="F245" s="84">
        <v>1964</v>
      </c>
    </row>
    <row r="246" spans="3:6" ht="15">
      <c r="C246" s="81" t="s">
        <v>339</v>
      </c>
      <c r="D246" s="82" t="s">
        <v>284</v>
      </c>
      <c r="E246" s="83" t="s">
        <v>130</v>
      </c>
      <c r="F246" s="84">
        <v>1951</v>
      </c>
    </row>
    <row r="247" spans="3:6" ht="15">
      <c r="C247" s="81" t="s">
        <v>340</v>
      </c>
      <c r="D247" s="82" t="s">
        <v>284</v>
      </c>
      <c r="E247" s="83" t="s">
        <v>130</v>
      </c>
      <c r="F247" s="84">
        <v>1968</v>
      </c>
    </row>
    <row r="248" spans="3:6" ht="15">
      <c r="C248" s="81" t="s">
        <v>341</v>
      </c>
      <c r="D248" s="82" t="s">
        <v>284</v>
      </c>
      <c r="E248" s="83" t="s">
        <v>130</v>
      </c>
      <c r="F248" s="84">
        <v>1955</v>
      </c>
    </row>
    <row r="249" spans="3:6" ht="15">
      <c r="C249" s="81" t="s">
        <v>342</v>
      </c>
      <c r="D249" s="82" t="s">
        <v>281</v>
      </c>
      <c r="E249" s="83" t="s">
        <v>130</v>
      </c>
      <c r="F249" s="84">
        <v>1978</v>
      </c>
    </row>
    <row r="250" spans="3:6" ht="15">
      <c r="C250" s="81" t="s">
        <v>343</v>
      </c>
      <c r="D250" s="82" t="s">
        <v>284</v>
      </c>
      <c r="E250" s="83" t="s">
        <v>130</v>
      </c>
      <c r="F250" s="84">
        <v>1960</v>
      </c>
    </row>
    <row r="251" spans="3:6" ht="15">
      <c r="C251" s="81" t="s">
        <v>344</v>
      </c>
      <c r="D251" s="82" t="s">
        <v>284</v>
      </c>
      <c r="E251" s="83" t="s">
        <v>130</v>
      </c>
      <c r="F251" s="84">
        <v>1976</v>
      </c>
    </row>
    <row r="252" spans="3:6" ht="15">
      <c r="C252" s="81" t="s">
        <v>345</v>
      </c>
      <c r="D252" s="82" t="s">
        <v>284</v>
      </c>
      <c r="E252" s="83" t="s">
        <v>130</v>
      </c>
      <c r="F252" s="84">
        <v>1955</v>
      </c>
    </row>
    <row r="253" spans="3:6" ht="15">
      <c r="C253" s="81" t="s">
        <v>346</v>
      </c>
      <c r="D253" s="82" t="s">
        <v>284</v>
      </c>
      <c r="E253" s="83" t="s">
        <v>130</v>
      </c>
      <c r="F253" s="84">
        <v>1942</v>
      </c>
    </row>
    <row r="254" spans="3:6" ht="15">
      <c r="C254" s="81" t="s">
        <v>347</v>
      </c>
      <c r="D254" s="82" t="s">
        <v>281</v>
      </c>
      <c r="E254" s="83" t="s">
        <v>130</v>
      </c>
      <c r="F254" s="84">
        <v>1965</v>
      </c>
    </row>
    <row r="255" spans="3:6" ht="15">
      <c r="C255" s="81" t="s">
        <v>348</v>
      </c>
      <c r="D255" s="82" t="s">
        <v>284</v>
      </c>
      <c r="E255" s="83" t="s">
        <v>130</v>
      </c>
      <c r="F255" s="84">
        <v>1976</v>
      </c>
    </row>
    <row r="256" spans="3:6" ht="15">
      <c r="C256" s="81" t="s">
        <v>349</v>
      </c>
      <c r="D256" s="82" t="s">
        <v>284</v>
      </c>
      <c r="E256" s="83" t="s">
        <v>130</v>
      </c>
      <c r="F256" s="84">
        <v>1959</v>
      </c>
    </row>
    <row r="257" spans="3:6" ht="15">
      <c r="C257" s="81" t="s">
        <v>350</v>
      </c>
      <c r="D257" s="82" t="s">
        <v>281</v>
      </c>
      <c r="E257" s="83" t="s">
        <v>130</v>
      </c>
      <c r="F257" s="84">
        <v>1977</v>
      </c>
    </row>
    <row r="258" spans="3:6" ht="15">
      <c r="C258" s="81" t="s">
        <v>351</v>
      </c>
      <c r="D258" s="82" t="s">
        <v>281</v>
      </c>
      <c r="E258" s="83" t="s">
        <v>130</v>
      </c>
      <c r="F258" s="84">
        <v>1964</v>
      </c>
    </row>
    <row r="259" spans="3:6" ht="15">
      <c r="C259" s="81" t="s">
        <v>352</v>
      </c>
      <c r="D259" s="82" t="s">
        <v>281</v>
      </c>
      <c r="E259" s="83" t="s">
        <v>130</v>
      </c>
      <c r="F259" s="84">
        <v>1968</v>
      </c>
    </row>
    <row r="260" spans="3:6" ht="15">
      <c r="C260" s="81" t="s">
        <v>353</v>
      </c>
      <c r="D260" s="82" t="s">
        <v>281</v>
      </c>
      <c r="E260" s="83" t="s">
        <v>130</v>
      </c>
      <c r="F260" s="84">
        <v>1947</v>
      </c>
    </row>
    <row r="261" spans="3:6" ht="15">
      <c r="C261" s="81" t="s">
        <v>354</v>
      </c>
      <c r="D261" s="82" t="s">
        <v>284</v>
      </c>
      <c r="E261" s="83" t="s">
        <v>130</v>
      </c>
      <c r="F261" s="84">
        <v>1984</v>
      </c>
    </row>
    <row r="262" spans="3:6" ht="15">
      <c r="C262" s="81" t="s">
        <v>355</v>
      </c>
      <c r="D262" s="82" t="s">
        <v>284</v>
      </c>
      <c r="E262" s="83" t="s">
        <v>130</v>
      </c>
      <c r="F262" s="84">
        <v>1977</v>
      </c>
    </row>
    <row r="263" spans="3:6" ht="15">
      <c r="C263" s="81" t="s">
        <v>356</v>
      </c>
      <c r="D263" s="82" t="s">
        <v>284</v>
      </c>
      <c r="E263" s="83" t="s">
        <v>130</v>
      </c>
      <c r="F263" s="84">
        <v>1972</v>
      </c>
    </row>
    <row r="264" spans="3:6" ht="15">
      <c r="C264" s="81" t="s">
        <v>357</v>
      </c>
      <c r="D264" s="82" t="s">
        <v>281</v>
      </c>
      <c r="E264" s="83" t="s">
        <v>130</v>
      </c>
      <c r="F264" s="84">
        <v>1977</v>
      </c>
    </row>
    <row r="265" spans="3:6" ht="15">
      <c r="C265" s="81" t="s">
        <v>358</v>
      </c>
      <c r="D265" s="82" t="s">
        <v>284</v>
      </c>
      <c r="E265" s="83" t="s">
        <v>130</v>
      </c>
      <c r="F265" s="84">
        <v>1954</v>
      </c>
    </row>
    <row r="266" spans="3:6" ht="15">
      <c r="C266" s="81" t="s">
        <v>359</v>
      </c>
      <c r="D266" s="82" t="s">
        <v>281</v>
      </c>
      <c r="E266" s="83" t="s">
        <v>130</v>
      </c>
      <c r="F266" s="84">
        <v>1987</v>
      </c>
    </row>
    <row r="267" spans="3:6" ht="15">
      <c r="C267" s="81" t="s">
        <v>360</v>
      </c>
      <c r="D267" s="82" t="s">
        <v>284</v>
      </c>
      <c r="E267" s="83" t="s">
        <v>130</v>
      </c>
      <c r="F267" s="84">
        <v>1959</v>
      </c>
    </row>
    <row r="268" spans="3:6" ht="15">
      <c r="C268" s="81" t="s">
        <v>361</v>
      </c>
      <c r="D268" s="82" t="s">
        <v>281</v>
      </c>
      <c r="E268" s="83" t="s">
        <v>130</v>
      </c>
      <c r="F268" s="84">
        <v>1971</v>
      </c>
    </row>
    <row r="269" spans="3:6" ht="15">
      <c r="C269" s="81" t="s">
        <v>362</v>
      </c>
      <c r="D269" s="82" t="s">
        <v>284</v>
      </c>
      <c r="E269" s="83" t="s">
        <v>130</v>
      </c>
      <c r="F269" s="84">
        <v>1976</v>
      </c>
    </row>
    <row r="270" spans="3:6" ht="15">
      <c r="C270" s="81" t="s">
        <v>363</v>
      </c>
      <c r="D270" s="82" t="s">
        <v>281</v>
      </c>
      <c r="E270" s="83" t="s">
        <v>130</v>
      </c>
      <c r="F270" s="84">
        <v>1959</v>
      </c>
    </row>
    <row r="271" spans="3:6" ht="15">
      <c r="C271" s="81" t="s">
        <v>364</v>
      </c>
      <c r="D271" s="82" t="s">
        <v>284</v>
      </c>
      <c r="E271" s="83" t="s">
        <v>130</v>
      </c>
      <c r="F271" s="84">
        <v>1962</v>
      </c>
    </row>
    <row r="272" spans="3:6" ht="15">
      <c r="C272" s="81" t="s">
        <v>365</v>
      </c>
      <c r="D272" s="82" t="s">
        <v>281</v>
      </c>
      <c r="E272" s="83" t="s">
        <v>130</v>
      </c>
      <c r="F272" s="84">
        <v>1960</v>
      </c>
    </row>
    <row r="273" spans="3:6" ht="15">
      <c r="C273" s="81" t="s">
        <v>366</v>
      </c>
      <c r="D273" s="82" t="s">
        <v>284</v>
      </c>
      <c r="E273" s="83" t="s">
        <v>130</v>
      </c>
      <c r="F273" s="84">
        <v>1966</v>
      </c>
    </row>
    <row r="274" spans="3:6" ht="15">
      <c r="C274" s="81" t="s">
        <v>367</v>
      </c>
      <c r="D274" s="82" t="s">
        <v>281</v>
      </c>
      <c r="E274" s="83" t="s">
        <v>130</v>
      </c>
      <c r="F274" s="84">
        <v>1961</v>
      </c>
    </row>
    <row r="275" spans="3:6" ht="15">
      <c r="C275" s="81" t="s">
        <v>368</v>
      </c>
      <c r="D275" s="82" t="s">
        <v>281</v>
      </c>
      <c r="E275" s="83" t="s">
        <v>130</v>
      </c>
      <c r="F275" s="84">
        <v>1946</v>
      </c>
    </row>
    <row r="276" spans="3:6" ht="15">
      <c r="C276" s="81" t="s">
        <v>369</v>
      </c>
      <c r="D276" s="82" t="s">
        <v>284</v>
      </c>
      <c r="E276" s="83" t="s">
        <v>130</v>
      </c>
      <c r="F276" s="84">
        <v>1963</v>
      </c>
    </row>
    <row r="277" spans="3:6" ht="15">
      <c r="C277" s="81" t="s">
        <v>370</v>
      </c>
      <c r="D277" s="82" t="s">
        <v>281</v>
      </c>
      <c r="E277" s="83" t="s">
        <v>130</v>
      </c>
      <c r="F277" s="84">
        <v>1960</v>
      </c>
    </row>
    <row r="278" spans="3:6" ht="15">
      <c r="C278" s="81" t="s">
        <v>371</v>
      </c>
      <c r="D278" s="82" t="s">
        <v>284</v>
      </c>
      <c r="E278" s="83" t="s">
        <v>130</v>
      </c>
      <c r="F278" s="84">
        <v>1965</v>
      </c>
    </row>
    <row r="279" spans="3:6" ht="15">
      <c r="C279" s="81" t="s">
        <v>372</v>
      </c>
      <c r="D279" s="82" t="s">
        <v>284</v>
      </c>
      <c r="E279" s="83" t="s">
        <v>130</v>
      </c>
      <c r="F279" s="84">
        <v>1966</v>
      </c>
    </row>
    <row r="280" spans="3:6" ht="15">
      <c r="C280" s="81" t="s">
        <v>373</v>
      </c>
      <c r="D280" s="82" t="s">
        <v>284</v>
      </c>
      <c r="E280" s="83" t="s">
        <v>130</v>
      </c>
      <c r="F280" s="84">
        <v>1975</v>
      </c>
    </row>
    <row r="281" spans="3:6" ht="15">
      <c r="C281" s="81" t="s">
        <v>374</v>
      </c>
      <c r="D281" s="82" t="s">
        <v>284</v>
      </c>
      <c r="E281" s="83" t="s">
        <v>130</v>
      </c>
      <c r="F281" s="84">
        <v>1973</v>
      </c>
    </row>
    <row r="282" spans="3:6" ht="15">
      <c r="C282" s="81" t="s">
        <v>375</v>
      </c>
      <c r="D282" s="82" t="s">
        <v>284</v>
      </c>
      <c r="E282" s="83" t="s">
        <v>130</v>
      </c>
      <c r="F282" s="84">
        <v>1968</v>
      </c>
    </row>
    <row r="283" spans="3:6" ht="15">
      <c r="C283" s="81" t="s">
        <v>376</v>
      </c>
      <c r="D283" s="82" t="s">
        <v>284</v>
      </c>
      <c r="E283" s="83" t="s">
        <v>130</v>
      </c>
      <c r="F283" s="84">
        <v>1977</v>
      </c>
    </row>
    <row r="284" spans="2:6" ht="15">
      <c r="B284" s="86">
        <v>75</v>
      </c>
      <c r="C284" s="81" t="s">
        <v>377</v>
      </c>
      <c r="D284" s="82" t="s">
        <v>284</v>
      </c>
      <c r="E284" s="83" t="s">
        <v>130</v>
      </c>
      <c r="F284" s="84">
        <v>1980</v>
      </c>
    </row>
    <row r="285" spans="1:9" ht="15.75">
      <c r="A285" s="87" t="s">
        <v>378</v>
      </c>
      <c r="B285" s="87"/>
      <c r="C285" s="87"/>
      <c r="D285" s="87"/>
      <c r="E285" s="87"/>
      <c r="F285" s="87"/>
      <c r="G285" s="87"/>
      <c r="H285" s="87"/>
      <c r="I285" s="87"/>
    </row>
    <row r="286" spans="2:9" ht="15.75">
      <c r="B286" s="88" t="s">
        <v>379</v>
      </c>
      <c r="C286" s="89" t="s">
        <v>2</v>
      </c>
      <c r="D286" s="89"/>
      <c r="E286" s="89"/>
      <c r="F286" s="90" t="s">
        <v>380</v>
      </c>
      <c r="G286" s="91" t="s">
        <v>381</v>
      </c>
      <c r="H286" s="90" t="s">
        <v>382</v>
      </c>
      <c r="I286" s="90" t="s">
        <v>383</v>
      </c>
    </row>
    <row r="287" spans="2:9" ht="15">
      <c r="B287" s="20">
        <v>1</v>
      </c>
      <c r="C287" s="92" t="s">
        <v>44</v>
      </c>
      <c r="D287" s="92"/>
      <c r="E287" s="92"/>
      <c r="F287" s="2">
        <v>24</v>
      </c>
      <c r="G287" s="2">
        <v>14</v>
      </c>
      <c r="H287" s="2">
        <v>7</v>
      </c>
      <c r="I287" s="2">
        <v>3</v>
      </c>
    </row>
    <row r="288" spans="2:9" ht="15">
      <c r="B288" s="20">
        <v>2</v>
      </c>
      <c r="C288" s="92" t="s">
        <v>209</v>
      </c>
      <c r="D288" s="92"/>
      <c r="E288" s="92"/>
      <c r="F288" s="2">
        <v>21</v>
      </c>
      <c r="G288" s="2"/>
      <c r="H288" s="2">
        <v>21</v>
      </c>
      <c r="I288" s="2"/>
    </row>
    <row r="289" spans="2:9" ht="15">
      <c r="B289" s="20">
        <v>3</v>
      </c>
      <c r="C289" s="92" t="s">
        <v>28</v>
      </c>
      <c r="D289" s="92"/>
      <c r="E289" s="92"/>
      <c r="F289" s="2">
        <v>20</v>
      </c>
      <c r="G289" s="2">
        <v>13</v>
      </c>
      <c r="H289" s="2">
        <v>2</v>
      </c>
      <c r="I289" s="2">
        <v>5</v>
      </c>
    </row>
    <row r="290" spans="2:9" ht="15">
      <c r="B290" s="20">
        <v>4</v>
      </c>
      <c r="C290" s="92" t="s">
        <v>42</v>
      </c>
      <c r="D290" s="92"/>
      <c r="E290" s="92"/>
      <c r="F290" s="2">
        <v>19</v>
      </c>
      <c r="G290" s="2">
        <v>12</v>
      </c>
      <c r="H290" s="2">
        <v>2</v>
      </c>
      <c r="I290" s="2">
        <v>5</v>
      </c>
    </row>
    <row r="291" spans="2:9" ht="15">
      <c r="B291" s="20">
        <v>5</v>
      </c>
      <c r="C291" s="93" t="s">
        <v>59</v>
      </c>
      <c r="D291" s="93"/>
      <c r="E291" s="93"/>
      <c r="F291" s="2">
        <v>12</v>
      </c>
      <c r="G291" s="2">
        <v>7</v>
      </c>
      <c r="H291" s="2"/>
      <c r="I291" s="2">
        <v>5</v>
      </c>
    </row>
    <row r="292" spans="2:9" ht="15">
      <c r="B292" s="20">
        <v>6</v>
      </c>
      <c r="C292" s="93" t="s">
        <v>47</v>
      </c>
      <c r="D292" s="93"/>
      <c r="E292" s="93"/>
      <c r="F292" s="2">
        <v>9</v>
      </c>
      <c r="G292" s="2">
        <v>9</v>
      </c>
      <c r="H292" s="2"/>
      <c r="I292" s="2"/>
    </row>
    <row r="293" spans="2:9" ht="15">
      <c r="B293" s="20">
        <v>7</v>
      </c>
      <c r="C293" s="93" t="s">
        <v>61</v>
      </c>
      <c r="D293" s="93"/>
      <c r="E293" s="93"/>
      <c r="F293" s="2">
        <v>9</v>
      </c>
      <c r="G293" s="2">
        <v>9</v>
      </c>
      <c r="H293" s="2"/>
      <c r="I293" s="2"/>
    </row>
    <row r="294" spans="2:9" ht="15">
      <c r="B294" s="20">
        <v>8</v>
      </c>
      <c r="C294" s="93" t="s">
        <v>51</v>
      </c>
      <c r="D294" s="93"/>
      <c r="E294" s="93"/>
      <c r="F294" s="2">
        <v>8</v>
      </c>
      <c r="G294" s="2">
        <v>8</v>
      </c>
      <c r="H294" s="2"/>
      <c r="I294" s="2"/>
    </row>
    <row r="295" spans="2:9" ht="15">
      <c r="B295" s="20">
        <v>9</v>
      </c>
      <c r="C295" s="93" t="s">
        <v>65</v>
      </c>
      <c r="D295" s="93"/>
      <c r="E295" s="93"/>
      <c r="F295" s="2">
        <v>6</v>
      </c>
      <c r="G295" s="2">
        <v>6</v>
      </c>
      <c r="H295" s="2"/>
      <c r="I295" s="2"/>
    </row>
    <row r="296" spans="2:9" ht="15">
      <c r="B296" s="20">
        <v>10</v>
      </c>
      <c r="C296" s="93" t="s">
        <v>49</v>
      </c>
      <c r="D296" s="93"/>
      <c r="E296" s="93"/>
      <c r="F296" s="2">
        <v>6</v>
      </c>
      <c r="G296" s="2">
        <v>6</v>
      </c>
      <c r="H296" s="2"/>
      <c r="I296" s="2"/>
    </row>
    <row r="297" spans="2:9" ht="15">
      <c r="B297" s="20">
        <v>11</v>
      </c>
      <c r="C297" s="93" t="s">
        <v>26</v>
      </c>
      <c r="D297" s="93"/>
      <c r="E297" s="93"/>
      <c r="F297" s="2">
        <v>6</v>
      </c>
      <c r="G297" s="2">
        <v>2</v>
      </c>
      <c r="H297" s="2"/>
      <c r="I297" s="2">
        <v>4</v>
      </c>
    </row>
    <row r="298" spans="2:9" ht="15">
      <c r="B298" s="20">
        <v>12</v>
      </c>
      <c r="C298" s="93" t="s">
        <v>39</v>
      </c>
      <c r="D298" s="93"/>
      <c r="E298" s="93"/>
      <c r="F298" s="2">
        <v>7</v>
      </c>
      <c r="G298" s="2">
        <v>6</v>
      </c>
      <c r="H298" s="2">
        <v>1</v>
      </c>
      <c r="I298" s="2"/>
    </row>
    <row r="299" spans="2:9" ht="15">
      <c r="B299" s="20">
        <v>13</v>
      </c>
      <c r="C299" s="93" t="s">
        <v>101</v>
      </c>
      <c r="D299" s="93"/>
      <c r="E299" s="93"/>
      <c r="F299" s="2">
        <v>5</v>
      </c>
      <c r="G299" s="2">
        <v>4</v>
      </c>
      <c r="H299" s="2"/>
      <c r="I299" s="2">
        <v>1</v>
      </c>
    </row>
    <row r="300" spans="2:9" ht="15">
      <c r="B300" s="20">
        <v>14</v>
      </c>
      <c r="C300" s="93" t="s">
        <v>35</v>
      </c>
      <c r="D300" s="93"/>
      <c r="E300" s="93"/>
      <c r="F300" s="2">
        <v>5</v>
      </c>
      <c r="G300" s="2">
        <v>5</v>
      </c>
      <c r="H300" s="2"/>
      <c r="I300" s="2"/>
    </row>
    <row r="301" spans="2:9" ht="15">
      <c r="B301" s="20">
        <v>15</v>
      </c>
      <c r="C301" s="93" t="s">
        <v>103</v>
      </c>
      <c r="D301" s="93"/>
      <c r="E301" s="93"/>
      <c r="F301" s="2">
        <v>4</v>
      </c>
      <c r="G301" s="2">
        <v>4</v>
      </c>
      <c r="H301" s="2"/>
      <c r="I301" s="2"/>
    </row>
    <row r="302" spans="2:9" ht="15">
      <c r="B302" s="20">
        <v>16</v>
      </c>
      <c r="C302" s="93" t="s">
        <v>57</v>
      </c>
      <c r="D302" s="93"/>
      <c r="E302" s="93"/>
      <c r="F302" s="2">
        <v>3</v>
      </c>
      <c r="G302" s="2">
        <v>2</v>
      </c>
      <c r="H302" s="2"/>
      <c r="I302" s="2">
        <v>1</v>
      </c>
    </row>
    <row r="303" spans="2:9" ht="15">
      <c r="B303" s="20">
        <v>17</v>
      </c>
      <c r="C303" s="93" t="s">
        <v>88</v>
      </c>
      <c r="D303" s="93"/>
      <c r="E303" s="93"/>
      <c r="F303" s="2">
        <v>3</v>
      </c>
      <c r="G303" s="2">
        <v>3</v>
      </c>
      <c r="H303" s="2"/>
      <c r="I303" s="2"/>
    </row>
    <row r="304" spans="2:9" ht="15">
      <c r="B304" s="20">
        <v>18</v>
      </c>
      <c r="C304" s="93" t="s">
        <v>187</v>
      </c>
      <c r="D304" s="93"/>
      <c r="E304" s="93"/>
      <c r="F304" s="2">
        <v>2</v>
      </c>
      <c r="G304" s="2">
        <v>2</v>
      </c>
      <c r="H304" s="2"/>
      <c r="I304" s="2"/>
    </row>
    <row r="305" spans="2:9" ht="15">
      <c r="B305" s="20">
        <v>19</v>
      </c>
      <c r="C305" s="93" t="s">
        <v>74</v>
      </c>
      <c r="D305" s="93"/>
      <c r="E305" s="93"/>
      <c r="F305" s="2">
        <v>2</v>
      </c>
      <c r="G305" s="2">
        <v>2</v>
      </c>
      <c r="H305" s="2"/>
      <c r="I305" s="2"/>
    </row>
    <row r="306" spans="2:9" ht="15">
      <c r="B306" s="20">
        <v>20</v>
      </c>
      <c r="C306" s="93" t="s">
        <v>98</v>
      </c>
      <c r="D306" s="93"/>
      <c r="E306" s="93"/>
      <c r="F306" s="2">
        <v>1</v>
      </c>
      <c r="G306" s="2">
        <v>1</v>
      </c>
      <c r="H306" s="2"/>
      <c r="I306" s="2"/>
    </row>
    <row r="307" spans="2:9" ht="15">
      <c r="B307" s="20">
        <v>21</v>
      </c>
      <c r="C307" s="93" t="s">
        <v>159</v>
      </c>
      <c r="D307" s="93"/>
      <c r="E307" s="93"/>
      <c r="F307" s="2">
        <v>1</v>
      </c>
      <c r="G307" s="2">
        <v>1</v>
      </c>
      <c r="H307" s="2"/>
      <c r="I307" s="2"/>
    </row>
    <row r="308" spans="2:9" ht="15">
      <c r="B308" s="20">
        <v>22</v>
      </c>
      <c r="C308" s="93" t="s">
        <v>32</v>
      </c>
      <c r="D308" s="93"/>
      <c r="E308" s="93"/>
      <c r="F308" s="2">
        <v>1</v>
      </c>
      <c r="G308" s="2">
        <v>1</v>
      </c>
      <c r="H308" s="2"/>
      <c r="I308" s="2"/>
    </row>
    <row r="309" spans="2:9" ht="15">
      <c r="B309" s="20">
        <v>23</v>
      </c>
      <c r="C309" s="93" t="s">
        <v>189</v>
      </c>
      <c r="D309" s="93"/>
      <c r="E309" s="93"/>
      <c r="F309" s="2">
        <v>1</v>
      </c>
      <c r="G309" s="2">
        <v>1</v>
      </c>
      <c r="H309" s="2"/>
      <c r="I309" s="2"/>
    </row>
    <row r="310" spans="2:9" ht="15">
      <c r="B310" s="20">
        <v>24</v>
      </c>
      <c r="C310" s="93" t="s">
        <v>111</v>
      </c>
      <c r="D310" s="93"/>
      <c r="E310" s="93"/>
      <c r="F310" s="2">
        <v>1</v>
      </c>
      <c r="G310" s="2">
        <v>1</v>
      </c>
      <c r="H310" s="2"/>
      <c r="I310" s="2"/>
    </row>
    <row r="311" spans="2:9" ht="15">
      <c r="B311" s="20">
        <v>25</v>
      </c>
      <c r="C311" s="93" t="s">
        <v>70</v>
      </c>
      <c r="D311" s="93"/>
      <c r="E311" s="93"/>
      <c r="F311" s="2">
        <v>1</v>
      </c>
      <c r="G311" s="2">
        <v>1</v>
      </c>
      <c r="H311" s="2"/>
      <c r="I311" s="2"/>
    </row>
    <row r="312" spans="2:9" ht="15">
      <c r="B312" s="20">
        <v>26</v>
      </c>
      <c r="C312" s="93" t="s">
        <v>37</v>
      </c>
      <c r="D312" s="93"/>
      <c r="E312" s="93"/>
      <c r="F312" s="2">
        <v>1</v>
      </c>
      <c r="G312" s="2">
        <v>1</v>
      </c>
      <c r="H312" s="2"/>
      <c r="I312" s="2"/>
    </row>
    <row r="313" spans="2:9" ht="15">
      <c r="B313" s="20">
        <v>27</v>
      </c>
      <c r="C313" s="93" t="s">
        <v>68</v>
      </c>
      <c r="D313" s="93"/>
      <c r="E313" s="93"/>
      <c r="F313" s="2">
        <v>1</v>
      </c>
      <c r="G313" s="2">
        <v>1</v>
      </c>
      <c r="H313" s="2"/>
      <c r="I313" s="2"/>
    </row>
    <row r="314" spans="2:9" ht="15">
      <c r="B314" s="20">
        <v>28</v>
      </c>
      <c r="C314" s="93" t="s">
        <v>248</v>
      </c>
      <c r="D314" s="93"/>
      <c r="E314" s="93"/>
      <c r="F314" s="2">
        <v>1</v>
      </c>
      <c r="G314" s="2"/>
      <c r="H314" s="2"/>
      <c r="I314" s="2">
        <v>1</v>
      </c>
    </row>
    <row r="315" spans="2:9" ht="15">
      <c r="B315" s="20">
        <v>29</v>
      </c>
      <c r="C315" s="93" t="s">
        <v>114</v>
      </c>
      <c r="D315" s="93"/>
      <c r="E315" s="93"/>
      <c r="F315" s="2">
        <v>1</v>
      </c>
      <c r="G315" s="2">
        <v>1</v>
      </c>
      <c r="H315" s="2"/>
      <c r="I315" s="2"/>
    </row>
    <row r="316" spans="2:9" ht="15">
      <c r="B316" s="20">
        <v>30</v>
      </c>
      <c r="C316" s="93" t="s">
        <v>126</v>
      </c>
      <c r="D316" s="93"/>
      <c r="E316" s="93"/>
      <c r="F316" s="2">
        <v>1</v>
      </c>
      <c r="G316" s="2">
        <v>1</v>
      </c>
      <c r="H316" s="2"/>
      <c r="I316" s="2"/>
    </row>
    <row r="317" spans="2:9" ht="15">
      <c r="B317" s="20">
        <v>31</v>
      </c>
      <c r="C317" s="93" t="s">
        <v>145</v>
      </c>
      <c r="D317" s="93"/>
      <c r="E317" s="93"/>
      <c r="F317" s="2">
        <v>1</v>
      </c>
      <c r="G317" s="2">
        <v>1</v>
      </c>
      <c r="H317" s="2"/>
      <c r="I317" s="2"/>
    </row>
    <row r="318" spans="2:9" ht="15">
      <c r="B318" s="20">
        <v>32</v>
      </c>
      <c r="C318" s="93" t="s">
        <v>172</v>
      </c>
      <c r="D318" s="93"/>
      <c r="E318" s="93"/>
      <c r="F318" s="2">
        <v>1</v>
      </c>
      <c r="G318" s="2">
        <v>1</v>
      </c>
      <c r="H318" s="2"/>
      <c r="I318" s="2"/>
    </row>
    <row r="319" spans="2:9" ht="15">
      <c r="B319" s="20">
        <v>33</v>
      </c>
      <c r="C319" s="93" t="s">
        <v>79</v>
      </c>
      <c r="D319" s="93"/>
      <c r="E319" s="93"/>
      <c r="F319" s="2">
        <v>1</v>
      </c>
      <c r="G319" s="2">
        <v>1</v>
      </c>
      <c r="H319" s="2"/>
      <c r="I319" s="2"/>
    </row>
    <row r="320" spans="2:9" ht="15">
      <c r="B320" s="20">
        <v>34</v>
      </c>
      <c r="C320" s="93" t="s">
        <v>175</v>
      </c>
      <c r="D320" s="93"/>
      <c r="E320" s="93"/>
      <c r="F320" s="2">
        <v>1</v>
      </c>
      <c r="G320" s="2">
        <v>1</v>
      </c>
      <c r="H320" s="2"/>
      <c r="I320" s="2"/>
    </row>
    <row r="321" spans="2:9" ht="15">
      <c r="B321" s="20">
        <v>35</v>
      </c>
      <c r="C321" s="93" t="s">
        <v>30</v>
      </c>
      <c r="D321" s="93"/>
      <c r="E321" s="93"/>
      <c r="F321" s="2">
        <v>1</v>
      </c>
      <c r="G321" s="2">
        <v>1</v>
      </c>
      <c r="H321" s="2"/>
      <c r="I321" s="2"/>
    </row>
    <row r="322" spans="3:9" ht="15">
      <c r="C322" s="93" t="s">
        <v>117</v>
      </c>
      <c r="D322" s="93"/>
      <c r="E322" s="93"/>
      <c r="F322" s="2">
        <v>1</v>
      </c>
      <c r="G322" s="2">
        <v>1</v>
      </c>
      <c r="H322" s="2"/>
      <c r="I322" s="2"/>
    </row>
    <row r="323" spans="3:9" ht="15">
      <c r="C323" s="93" t="s">
        <v>130</v>
      </c>
      <c r="D323" s="93"/>
      <c r="E323" s="93"/>
      <c r="F323" s="2">
        <v>69</v>
      </c>
      <c r="G323" s="2">
        <v>3</v>
      </c>
      <c r="H323" s="2">
        <v>16</v>
      </c>
      <c r="I323" s="2">
        <v>50</v>
      </c>
    </row>
    <row r="324" spans="5:9" ht="15.75">
      <c r="E324" s="94" t="s">
        <v>249</v>
      </c>
      <c r="F324" s="88">
        <v>257</v>
      </c>
      <c r="G324" s="88">
        <v>133</v>
      </c>
      <c r="H324" s="88">
        <v>49</v>
      </c>
      <c r="I324" s="88">
        <v>75</v>
      </c>
    </row>
    <row r="326" spans="3:5" ht="15">
      <c r="C326" s="95" t="s">
        <v>384</v>
      </c>
      <c r="D326" s="96"/>
      <c r="E326" s="97" t="s">
        <v>385</v>
      </c>
    </row>
    <row r="327" spans="3:5" ht="15">
      <c r="C327" t="s">
        <v>386</v>
      </c>
      <c r="E327" t="s">
        <v>387</v>
      </c>
    </row>
    <row r="328" spans="3:5" ht="15">
      <c r="C328" t="s">
        <v>388</v>
      </c>
      <c r="E328" t="s">
        <v>389</v>
      </c>
    </row>
    <row r="329" spans="3:5" ht="15">
      <c r="C329" t="s">
        <v>390</v>
      </c>
      <c r="E329" t="s">
        <v>391</v>
      </c>
    </row>
    <row r="330" spans="3:5" ht="15">
      <c r="C330" t="s">
        <v>392</v>
      </c>
      <c r="E330" t="s">
        <v>393</v>
      </c>
    </row>
    <row r="331" spans="3:5" ht="15">
      <c r="C331" t="s">
        <v>394</v>
      </c>
      <c r="E331" t="s">
        <v>395</v>
      </c>
    </row>
    <row r="332" ht="15">
      <c r="E332" t="s">
        <v>396</v>
      </c>
    </row>
    <row r="333" ht="15">
      <c r="E333" t="s">
        <v>397</v>
      </c>
    </row>
    <row r="334" ht="15">
      <c r="E334" t="s">
        <v>398</v>
      </c>
    </row>
    <row r="335" ht="15">
      <c r="E335" t="s">
        <v>399</v>
      </c>
    </row>
    <row r="336" ht="15">
      <c r="E336" t="s">
        <v>400</v>
      </c>
    </row>
    <row r="337" ht="15">
      <c r="E337" t="s">
        <v>401</v>
      </c>
    </row>
    <row r="340" ht="15">
      <c r="E340" t="s">
        <v>402</v>
      </c>
    </row>
  </sheetData>
  <sheetProtection/>
  <mergeCells count="45">
    <mergeCell ref="C321:E321"/>
    <mergeCell ref="C322:E322"/>
    <mergeCell ref="C323:E323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A285:I285"/>
    <mergeCell ref="C286:E286"/>
    <mergeCell ref="C287:E287"/>
    <mergeCell ref="C288:E288"/>
    <mergeCell ref="C289:E289"/>
    <mergeCell ref="C290:E290"/>
    <mergeCell ref="A1:I1"/>
    <mergeCell ref="A2:I2"/>
    <mergeCell ref="C4:E4"/>
    <mergeCell ref="C148:E148"/>
    <mergeCell ref="B188:E188"/>
    <mergeCell ref="B209:E20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  <col min="8" max="8" width="6.00390625" style="0" hidden="1" customWidth="1"/>
  </cols>
  <sheetData>
    <row r="1" spans="1:6" ht="18.75">
      <c r="A1" s="52" t="s">
        <v>194</v>
      </c>
      <c r="B1" s="52"/>
      <c r="C1" s="52"/>
      <c r="D1" s="30" t="s">
        <v>195</v>
      </c>
      <c r="F1" s="22">
        <v>42531</v>
      </c>
    </row>
    <row r="2" spans="1:8" ht="30.75" customHeight="1">
      <c r="A2" s="23" t="s">
        <v>9</v>
      </c>
      <c r="B2" s="23" t="s">
        <v>8</v>
      </c>
      <c r="C2" s="23" t="s">
        <v>1</v>
      </c>
      <c r="D2" s="23" t="s">
        <v>2</v>
      </c>
      <c r="E2" s="23" t="s">
        <v>15</v>
      </c>
      <c r="F2" s="23" t="s">
        <v>5</v>
      </c>
      <c r="G2" s="23" t="s">
        <v>6</v>
      </c>
      <c r="H2" s="23" t="s">
        <v>7</v>
      </c>
    </row>
    <row r="3" spans="1:8" ht="15">
      <c r="A3" s="24">
        <v>164</v>
      </c>
      <c r="B3" s="25" t="s">
        <v>217</v>
      </c>
      <c r="C3" s="26" t="s">
        <v>25</v>
      </c>
      <c r="D3" s="27" t="s">
        <v>39</v>
      </c>
      <c r="E3" s="26">
        <v>2009</v>
      </c>
      <c r="F3" s="28" t="s">
        <v>242</v>
      </c>
      <c r="G3" s="26">
        <v>1</v>
      </c>
      <c r="H3" s="29"/>
    </row>
    <row r="4" spans="1:8" ht="15">
      <c r="A4" s="24">
        <v>160</v>
      </c>
      <c r="B4" s="25" t="s">
        <v>220</v>
      </c>
      <c r="C4" s="26" t="s">
        <v>25</v>
      </c>
      <c r="D4" s="27" t="s">
        <v>44</v>
      </c>
      <c r="E4" s="26">
        <v>2009</v>
      </c>
      <c r="F4" s="28" t="s">
        <v>242</v>
      </c>
      <c r="G4" s="26">
        <v>2</v>
      </c>
      <c r="H4" s="29"/>
    </row>
    <row r="5" spans="1:8" ht="15">
      <c r="A5" s="24">
        <v>107</v>
      </c>
      <c r="B5" s="25" t="s">
        <v>224</v>
      </c>
      <c r="C5" s="26" t="s">
        <v>67</v>
      </c>
      <c r="D5" s="27" t="s">
        <v>209</v>
      </c>
      <c r="E5" s="26">
        <v>2009</v>
      </c>
      <c r="F5" s="28" t="s">
        <v>243</v>
      </c>
      <c r="G5" s="26">
        <v>1</v>
      </c>
      <c r="H5" s="29"/>
    </row>
    <row r="6" spans="1:8" ht="15">
      <c r="A6" s="24">
        <v>113</v>
      </c>
      <c r="B6" s="25" t="s">
        <v>226</v>
      </c>
      <c r="C6" s="26" t="s">
        <v>67</v>
      </c>
      <c r="D6" s="27" t="s">
        <v>209</v>
      </c>
      <c r="E6" s="26">
        <v>2009</v>
      </c>
      <c r="F6" s="28" t="s">
        <v>243</v>
      </c>
      <c r="G6" s="26">
        <v>2</v>
      </c>
      <c r="H6" s="29"/>
    </row>
    <row r="7" spans="1:8" ht="15">
      <c r="A7" s="24">
        <v>119</v>
      </c>
      <c r="B7" s="25" t="s">
        <v>210</v>
      </c>
      <c r="C7" s="26" t="s">
        <v>25</v>
      </c>
      <c r="D7" s="27" t="s">
        <v>209</v>
      </c>
      <c r="E7" s="26">
        <v>2008</v>
      </c>
      <c r="F7" s="28" t="s">
        <v>239</v>
      </c>
      <c r="G7" s="26">
        <v>1</v>
      </c>
      <c r="H7" s="29"/>
    </row>
    <row r="8" spans="1:8" ht="15">
      <c r="A8" s="24">
        <v>159</v>
      </c>
      <c r="B8" s="25" t="s">
        <v>212</v>
      </c>
      <c r="C8" s="26" t="s">
        <v>25</v>
      </c>
      <c r="D8" s="27" t="s">
        <v>44</v>
      </c>
      <c r="E8" s="26">
        <v>2008</v>
      </c>
      <c r="F8" s="28" t="s">
        <v>239</v>
      </c>
      <c r="G8" s="26">
        <v>2</v>
      </c>
      <c r="H8" s="29"/>
    </row>
    <row r="9" spans="1:8" ht="15">
      <c r="A9" s="24">
        <v>118</v>
      </c>
      <c r="B9" s="25" t="s">
        <v>215</v>
      </c>
      <c r="C9" s="26" t="s">
        <v>25</v>
      </c>
      <c r="D9" s="27" t="s">
        <v>209</v>
      </c>
      <c r="E9" s="26">
        <v>2008</v>
      </c>
      <c r="F9" s="28" t="s">
        <v>239</v>
      </c>
      <c r="G9" s="26">
        <v>3</v>
      </c>
      <c r="H9" s="29"/>
    </row>
    <row r="10" spans="1:8" ht="15">
      <c r="A10" s="24">
        <v>120</v>
      </c>
      <c r="B10" s="25" t="s">
        <v>223</v>
      </c>
      <c r="C10" s="26" t="s">
        <v>25</v>
      </c>
      <c r="D10" s="27" t="s">
        <v>209</v>
      </c>
      <c r="E10" s="26">
        <v>2007</v>
      </c>
      <c r="F10" s="28" t="s">
        <v>239</v>
      </c>
      <c r="G10" s="26">
        <v>4</v>
      </c>
      <c r="H10" s="29"/>
    </row>
    <row r="11" spans="1:8" ht="15">
      <c r="A11" s="24">
        <v>108</v>
      </c>
      <c r="B11" s="25" t="s">
        <v>214</v>
      </c>
      <c r="C11" s="26" t="s">
        <v>67</v>
      </c>
      <c r="D11" s="27" t="s">
        <v>209</v>
      </c>
      <c r="E11" s="26">
        <v>2008</v>
      </c>
      <c r="F11" s="28" t="s">
        <v>241</v>
      </c>
      <c r="G11" s="26">
        <v>1</v>
      </c>
      <c r="H11" s="29"/>
    </row>
    <row r="12" spans="1:8" ht="15">
      <c r="A12" s="24">
        <v>161</v>
      </c>
      <c r="B12" s="25" t="s">
        <v>221</v>
      </c>
      <c r="C12" s="26" t="s">
        <v>67</v>
      </c>
      <c r="D12" s="27" t="s">
        <v>44</v>
      </c>
      <c r="E12" s="26">
        <v>2007</v>
      </c>
      <c r="F12" s="28" t="s">
        <v>241</v>
      </c>
      <c r="G12" s="26">
        <v>2</v>
      </c>
      <c r="H12" s="29"/>
    </row>
    <row r="13" spans="1:8" ht="15">
      <c r="A13" s="24">
        <v>133</v>
      </c>
      <c r="B13" s="25" t="s">
        <v>227</v>
      </c>
      <c r="C13" s="26" t="s">
        <v>67</v>
      </c>
      <c r="D13" s="27" t="s">
        <v>42</v>
      </c>
      <c r="E13" s="26">
        <v>2008</v>
      </c>
      <c r="F13" s="28" t="s">
        <v>241</v>
      </c>
      <c r="G13" s="26">
        <v>3</v>
      </c>
      <c r="H13" s="29"/>
    </row>
    <row r="14" spans="1:8" ht="15">
      <c r="A14" s="24">
        <v>122</v>
      </c>
      <c r="B14" s="25" t="s">
        <v>208</v>
      </c>
      <c r="C14" s="26" t="s">
        <v>25</v>
      </c>
      <c r="D14" s="27" t="s">
        <v>209</v>
      </c>
      <c r="E14" s="26">
        <v>2006</v>
      </c>
      <c r="F14" s="28" t="s">
        <v>238</v>
      </c>
      <c r="G14" s="26">
        <v>1</v>
      </c>
      <c r="H14" s="29"/>
    </row>
    <row r="15" spans="1:8" ht="15">
      <c r="A15" s="24">
        <v>123</v>
      </c>
      <c r="B15" s="25" t="s">
        <v>218</v>
      </c>
      <c r="C15" s="26" t="s">
        <v>25</v>
      </c>
      <c r="D15" s="27" t="s">
        <v>209</v>
      </c>
      <c r="E15" s="26">
        <v>2005</v>
      </c>
      <c r="F15" s="28" t="s">
        <v>238</v>
      </c>
      <c r="G15" s="26">
        <v>2</v>
      </c>
      <c r="H15" s="29"/>
    </row>
    <row r="16" spans="1:8" ht="15">
      <c r="A16" s="24">
        <v>121</v>
      </c>
      <c r="B16" s="25" t="s">
        <v>219</v>
      </c>
      <c r="C16" s="26" t="s">
        <v>25</v>
      </c>
      <c r="D16" s="27" t="s">
        <v>209</v>
      </c>
      <c r="E16" s="26">
        <v>2006</v>
      </c>
      <c r="F16" s="28" t="s">
        <v>238</v>
      </c>
      <c r="G16" s="26">
        <v>3</v>
      </c>
      <c r="H16" s="29"/>
    </row>
    <row r="17" spans="1:8" ht="15">
      <c r="A17" s="24">
        <v>109</v>
      </c>
      <c r="B17" s="25" t="s">
        <v>211</v>
      </c>
      <c r="C17" s="26" t="s">
        <v>67</v>
      </c>
      <c r="D17" s="27" t="s">
        <v>209</v>
      </c>
      <c r="E17" s="26">
        <v>2006</v>
      </c>
      <c r="F17" s="28" t="s">
        <v>240</v>
      </c>
      <c r="G17" s="26">
        <v>1</v>
      </c>
      <c r="H17" s="29"/>
    </row>
    <row r="18" spans="1:8" ht="15">
      <c r="A18" s="24">
        <v>112</v>
      </c>
      <c r="B18" s="25" t="s">
        <v>213</v>
      </c>
      <c r="C18" s="26" t="s">
        <v>67</v>
      </c>
      <c r="D18" s="27" t="s">
        <v>209</v>
      </c>
      <c r="E18" s="26">
        <v>2005</v>
      </c>
      <c r="F18" s="28" t="s">
        <v>240</v>
      </c>
      <c r="G18" s="26">
        <v>2</v>
      </c>
      <c r="H18" s="29"/>
    </row>
    <row r="19" spans="1:8" ht="15">
      <c r="A19" s="24">
        <v>110</v>
      </c>
      <c r="B19" s="25" t="s">
        <v>216</v>
      </c>
      <c r="C19" s="26" t="s">
        <v>67</v>
      </c>
      <c r="D19" s="27" t="s">
        <v>209</v>
      </c>
      <c r="E19" s="26">
        <v>2006</v>
      </c>
      <c r="F19" s="28" t="s">
        <v>240</v>
      </c>
      <c r="G19" s="26">
        <v>3</v>
      </c>
      <c r="H19" s="29"/>
    </row>
    <row r="20" spans="1:8" ht="15">
      <c r="A20" s="24">
        <v>165</v>
      </c>
      <c r="B20" s="25" t="s">
        <v>222</v>
      </c>
      <c r="C20" s="26" t="s">
        <v>67</v>
      </c>
      <c r="D20" s="27" t="s">
        <v>130</v>
      </c>
      <c r="E20" s="26">
        <v>2006</v>
      </c>
      <c r="F20" s="28" t="s">
        <v>240</v>
      </c>
      <c r="G20" s="26">
        <v>4</v>
      </c>
      <c r="H20" s="29"/>
    </row>
    <row r="21" spans="1:8" ht="15">
      <c r="A21" s="24">
        <v>158</v>
      </c>
      <c r="B21" s="25" t="s">
        <v>225</v>
      </c>
      <c r="C21" s="26" t="s">
        <v>67</v>
      </c>
      <c r="D21" s="27" t="s">
        <v>44</v>
      </c>
      <c r="E21" s="26">
        <v>2005</v>
      </c>
      <c r="F21" s="28" t="s">
        <v>240</v>
      </c>
      <c r="G21" s="26">
        <v>5</v>
      </c>
      <c r="H21" s="29"/>
    </row>
    <row r="22" spans="1:8" ht="15">
      <c r="A22" s="24">
        <v>124</v>
      </c>
      <c r="B22" s="25" t="s">
        <v>228</v>
      </c>
      <c r="C22" s="26" t="s">
        <v>25</v>
      </c>
      <c r="D22" s="27" t="s">
        <v>209</v>
      </c>
      <c r="E22" s="26">
        <v>2003</v>
      </c>
      <c r="F22" s="28" t="s">
        <v>244</v>
      </c>
      <c r="G22" s="26">
        <v>1</v>
      </c>
      <c r="H22" s="29"/>
    </row>
    <row r="23" spans="1:8" ht="15">
      <c r="A23" s="24">
        <v>126</v>
      </c>
      <c r="B23" s="25" t="s">
        <v>229</v>
      </c>
      <c r="C23" s="26" t="s">
        <v>25</v>
      </c>
      <c r="D23" s="27" t="s">
        <v>209</v>
      </c>
      <c r="E23" s="26">
        <v>2004</v>
      </c>
      <c r="F23" s="28" t="s">
        <v>244</v>
      </c>
      <c r="G23" s="26">
        <v>2</v>
      </c>
      <c r="H23" s="29"/>
    </row>
    <row r="24" spans="1:8" ht="15">
      <c r="A24" s="24">
        <v>125</v>
      </c>
      <c r="B24" s="25" t="s">
        <v>230</v>
      </c>
      <c r="C24" s="26" t="s">
        <v>25</v>
      </c>
      <c r="D24" s="27" t="s">
        <v>209</v>
      </c>
      <c r="E24" s="26">
        <v>2004</v>
      </c>
      <c r="F24" s="28" t="s">
        <v>244</v>
      </c>
      <c r="G24" s="26">
        <v>3</v>
      </c>
      <c r="H24" s="29"/>
    </row>
    <row r="25" spans="1:8" ht="15">
      <c r="A25" s="24">
        <v>127</v>
      </c>
      <c r="B25" s="25" t="s">
        <v>232</v>
      </c>
      <c r="C25" s="26" t="s">
        <v>25</v>
      </c>
      <c r="D25" s="27" t="s">
        <v>209</v>
      </c>
      <c r="E25" s="26">
        <v>2003</v>
      </c>
      <c r="F25" s="28" t="s">
        <v>244</v>
      </c>
      <c r="G25" s="26">
        <v>4</v>
      </c>
      <c r="H25" s="29"/>
    </row>
    <row r="26" spans="1:8" ht="15">
      <c r="A26" s="24">
        <v>114</v>
      </c>
      <c r="B26" s="25" t="s">
        <v>231</v>
      </c>
      <c r="C26" s="26" t="s">
        <v>67</v>
      </c>
      <c r="D26" s="27" t="s">
        <v>209</v>
      </c>
      <c r="E26" s="26">
        <v>2003</v>
      </c>
      <c r="F26" s="28" t="s">
        <v>245</v>
      </c>
      <c r="G26" s="26">
        <v>1</v>
      </c>
      <c r="H26" s="29"/>
    </row>
    <row r="27" spans="1:8" ht="15">
      <c r="A27" s="24">
        <v>132</v>
      </c>
      <c r="B27" s="25" t="s">
        <v>233</v>
      </c>
      <c r="C27" s="26" t="s">
        <v>67</v>
      </c>
      <c r="D27" s="27" t="s">
        <v>42</v>
      </c>
      <c r="E27" s="26">
        <v>2003</v>
      </c>
      <c r="F27" s="28" t="s">
        <v>245</v>
      </c>
      <c r="G27" s="26">
        <v>2</v>
      </c>
      <c r="H27" s="29"/>
    </row>
    <row r="28" spans="1:8" ht="15">
      <c r="A28" s="24">
        <v>128</v>
      </c>
      <c r="B28" s="25" t="s">
        <v>237</v>
      </c>
      <c r="C28" s="26" t="s">
        <v>25</v>
      </c>
      <c r="D28" s="27" t="s">
        <v>209</v>
      </c>
      <c r="E28" s="26">
        <v>2002</v>
      </c>
      <c r="F28" s="28" t="s">
        <v>247</v>
      </c>
      <c r="G28" s="26">
        <v>1</v>
      </c>
      <c r="H28" s="29"/>
    </row>
    <row r="29" spans="1:8" ht="15">
      <c r="A29" s="24">
        <v>115</v>
      </c>
      <c r="B29" s="25" t="s">
        <v>234</v>
      </c>
      <c r="C29" s="26" t="s">
        <v>67</v>
      </c>
      <c r="D29" s="27" t="s">
        <v>209</v>
      </c>
      <c r="E29" s="26">
        <v>2002</v>
      </c>
      <c r="F29" s="28" t="s">
        <v>246</v>
      </c>
      <c r="G29" s="26">
        <v>1</v>
      </c>
      <c r="H29" s="29"/>
    </row>
    <row r="30" spans="1:8" ht="15">
      <c r="A30" s="24">
        <v>116</v>
      </c>
      <c r="B30" s="25" t="s">
        <v>235</v>
      </c>
      <c r="C30" s="26" t="s">
        <v>67</v>
      </c>
      <c r="D30" s="27" t="s">
        <v>209</v>
      </c>
      <c r="E30" s="26">
        <v>2002</v>
      </c>
      <c r="F30" s="28" t="s">
        <v>246</v>
      </c>
      <c r="G30" s="26">
        <v>2</v>
      </c>
      <c r="H30" s="29"/>
    </row>
    <row r="31" spans="1:8" ht="15">
      <c r="A31" s="24">
        <v>117</v>
      </c>
      <c r="B31" s="25" t="s">
        <v>236</v>
      </c>
      <c r="C31" s="26" t="s">
        <v>67</v>
      </c>
      <c r="D31" s="27" t="s">
        <v>209</v>
      </c>
      <c r="E31" s="26">
        <v>2002</v>
      </c>
      <c r="F31" s="28" t="s">
        <v>246</v>
      </c>
      <c r="G31" s="26">
        <v>3</v>
      </c>
      <c r="H31" s="29"/>
    </row>
    <row r="32" spans="1:8" ht="15">
      <c r="A32" s="24"/>
      <c r="B32" s="25"/>
      <c r="C32" s="26"/>
      <c r="D32" s="27"/>
      <c r="E32" s="26"/>
      <c r="F32" s="28"/>
      <c r="G32" s="26"/>
      <c r="H32" s="29"/>
    </row>
    <row r="33" spans="1:8" ht="15">
      <c r="A33" s="24"/>
      <c r="B33" s="25"/>
      <c r="C33" s="26"/>
      <c r="D33" s="27"/>
      <c r="E33" s="26"/>
      <c r="F33" s="28"/>
      <c r="G33" s="26"/>
      <c r="H33" s="29"/>
    </row>
    <row r="34" spans="1:8" ht="15">
      <c r="A34" s="24"/>
      <c r="B34" s="25"/>
      <c r="C34" s="26"/>
      <c r="D34" s="27"/>
      <c r="E34" s="26"/>
      <c r="F34" s="28"/>
      <c r="G34" s="26"/>
      <c r="H34" s="29"/>
    </row>
    <row r="35" spans="1:8" ht="15">
      <c r="A35" s="24"/>
      <c r="B35" s="25"/>
      <c r="C35" s="26"/>
      <c r="D35" s="27"/>
      <c r="E35" s="26"/>
      <c r="F35" s="28"/>
      <c r="G35" s="26"/>
      <c r="H35" s="29"/>
    </row>
  </sheetData>
  <sheetProtection/>
  <autoFilter ref="A2:H2"/>
  <mergeCells count="1">
    <mergeCell ref="A1:C1"/>
  </mergeCells>
  <conditionalFormatting sqref="G3:G35">
    <cfRule type="cellIs" priority="6" dxfId="32" operator="equal" stopIfTrue="1">
      <formula>1</formula>
    </cfRule>
    <cfRule type="cellIs" priority="7" dxfId="33" operator="equal" stopIfTrue="1">
      <formula>2</formula>
    </cfRule>
    <cfRule type="cellIs" priority="8" dxfId="33" operator="equal" stopIfTrue="1">
      <formula>3</formula>
    </cfRule>
  </conditionalFormatting>
  <conditionalFormatting sqref="F3 F13">
    <cfRule type="expression" priority="19" dxfId="34" stopIfTrue="1">
      <formula>G3=W11</formula>
    </cfRule>
  </conditionalFormatting>
  <conditionalFormatting sqref="F8 F21">
    <cfRule type="expression" priority="27" dxfId="34" stopIfTrue="1">
      <formula>G8=W6</formula>
    </cfRule>
  </conditionalFormatting>
  <conditionalFormatting sqref="F4">
    <cfRule type="expression" priority="35" dxfId="34" stopIfTrue="1">
      <formula>G4=W14</formula>
    </cfRule>
  </conditionalFormatting>
  <conditionalFormatting sqref="F7 F11 F15:F16">
    <cfRule type="expression" priority="45" dxfId="34" stopIfTrue="1">
      <formula>G7=W4</formula>
    </cfRule>
  </conditionalFormatting>
  <conditionalFormatting sqref="F5">
    <cfRule type="expression" priority="53" dxfId="34" stopIfTrue="1">
      <formula>G5=W18</formula>
    </cfRule>
  </conditionalFormatting>
  <conditionalFormatting sqref="F6">
    <cfRule type="expression" priority="73" dxfId="34" stopIfTrue="1">
      <formula>G6=W20</formula>
    </cfRule>
  </conditionalFormatting>
  <conditionalFormatting sqref="F9 F22:F24 F27">
    <cfRule type="expression" priority="135" dxfId="34" stopIfTrue="1">
      <formula>G9=W9</formula>
    </cfRule>
  </conditionalFormatting>
  <conditionalFormatting sqref="F10">
    <cfRule type="expression" priority="163" dxfId="34" stopIfTrue="1">
      <formula>G10=W17</formula>
    </cfRule>
  </conditionalFormatting>
  <conditionalFormatting sqref="F19">
    <cfRule type="expression" priority="181" dxfId="34" stopIfTrue="1">
      <formula>G19=W10</formula>
    </cfRule>
  </conditionalFormatting>
  <conditionalFormatting sqref="F12 F28">
    <cfRule type="expression" priority="211" dxfId="34" stopIfTrue="1">
      <formula>G12=W15</formula>
    </cfRule>
  </conditionalFormatting>
  <conditionalFormatting sqref="F20">
    <cfRule type="expression" priority="220" dxfId="34" stopIfTrue="1">
      <formula>G20=W16</formula>
    </cfRule>
  </conditionalFormatting>
  <conditionalFormatting sqref="F14 F18">
    <cfRule type="expression" priority="229" dxfId="34" stopIfTrue="1">
      <formula>G14=W3</formula>
    </cfRule>
  </conditionalFormatting>
  <conditionalFormatting sqref="F17">
    <cfRule type="expression" priority="244" dxfId="34" stopIfTrue="1">
      <formula>G17=W5</formula>
    </cfRule>
  </conditionalFormatting>
  <conditionalFormatting sqref="F26 F29:F31">
    <cfRule type="expression" priority="252" dxfId="34" stopIfTrue="1">
      <formula>G26=W25</formula>
    </cfRule>
  </conditionalFormatting>
  <conditionalFormatting sqref="F25">
    <cfRule type="expression" priority="260" dxfId="34" stopIfTrue="1">
      <formula>G25=W26</formula>
    </cfRule>
  </conditionalFormatting>
  <dataValidations count="1">
    <dataValidation type="whole" allowBlank="1" showInputMessage="1" showErrorMessage="1" sqref="A3:A31 A32:A35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6" customWidth="1"/>
    <col min="2" max="2" width="13.28125" style="6" customWidth="1"/>
    <col min="3" max="3" width="40.140625" style="6" customWidth="1"/>
    <col min="4" max="4" width="36.421875" style="6" customWidth="1"/>
    <col min="5" max="16384" width="9.140625" style="6" customWidth="1"/>
  </cols>
  <sheetData>
    <row r="1" spans="3:5" ht="27.75" customHeight="1" thickBot="1">
      <c r="C1" s="54" t="s">
        <v>10</v>
      </c>
      <c r="D1" s="55"/>
      <c r="E1" s="7"/>
    </row>
    <row r="2" ht="99.75" customHeight="1"/>
    <row r="3" ht="8.25" customHeight="1"/>
    <row r="4" spans="3:4" ht="49.5" customHeight="1">
      <c r="C4" s="8" t="str">
        <f>Competitiva!A1</f>
        <v>Su pè L'Arringo</v>
      </c>
      <c r="D4" s="9">
        <f>Competitiva!J1</f>
        <v>42531</v>
      </c>
    </row>
    <row r="5" spans="2:4" ht="27.75" customHeight="1">
      <c r="B5" s="10"/>
      <c r="C5" s="56" t="str">
        <f>Competitiva!E1</f>
        <v>Colle di Val d'Elsa (SI)</v>
      </c>
      <c r="D5" s="57"/>
    </row>
    <row r="6" spans="3:4" ht="27.75" customHeight="1">
      <c r="C6" s="58">
        <f>Competitiva!G1</f>
        <v>8</v>
      </c>
      <c r="D6" s="59"/>
    </row>
    <row r="7" spans="3:8" ht="5.25" customHeight="1">
      <c r="C7" s="60"/>
      <c r="D7" s="61"/>
      <c r="F7" s="53" t="str">
        <f>IF(E1&gt;0,IF(D8="","Controlla di aver inserito l'esatto numero di pettorale"," ")," ")</f>
        <v> </v>
      </c>
      <c r="G7" s="53"/>
      <c r="H7" s="53"/>
    </row>
    <row r="8" spans="3:8" ht="16.5" customHeight="1">
      <c r="C8" s="11" t="s">
        <v>8</v>
      </c>
      <c r="D8" s="12">
        <f>IF(ISNA(VLOOKUP($E$1,Competitiva!$B$3:$O$363,2,FALSE))=TRUE,"",(VLOOKUP($E$1,Competitiva!$B$3:$O$363,2,FALSE)))</f>
      </c>
      <c r="F8" s="53"/>
      <c r="G8" s="53"/>
      <c r="H8" s="53"/>
    </row>
    <row r="9" spans="3:8" ht="16.5" customHeight="1">
      <c r="C9" s="11" t="s">
        <v>11</v>
      </c>
      <c r="D9" s="12">
        <f>IF(ISNA(VLOOKUP(E1,Competitiva!$B$3:$Q$363,3,FALSE))=TRUE,"",IF((VLOOKUP(E1,Competitiva!$B$3:$Q$363,3,FALSE))="M","Maschile","Femminile"))</f>
      </c>
      <c r="F9" s="53"/>
      <c r="G9" s="53"/>
      <c r="H9" s="53"/>
    </row>
    <row r="10" spans="3:8" ht="21" customHeight="1">
      <c r="C10" s="11" t="s">
        <v>2</v>
      </c>
      <c r="D10" s="12">
        <f>IF(ISNA(VLOOKUP($E$1,Competitiva!$B$3:$O$363,4,FALSE))=TRUE,"",(VLOOKUP($E$1,Competitiva!$B$3:$O$363,4,FALSE)))</f>
      </c>
      <c r="F10" s="53"/>
      <c r="G10" s="53"/>
      <c r="H10" s="53"/>
    </row>
    <row r="11" spans="3:4" ht="16.5" customHeight="1">
      <c r="C11" s="11" t="str">
        <f>IF(D11=0,"","Tempo")</f>
        <v>Tempo</v>
      </c>
      <c r="D11" s="13">
        <f>IF(ISNA(VLOOKUP($E$1,Competitiva!$B$3:$O$363,6,FALSE))=TRUE,"",(VLOOKUP($E$1,Competitiva!$B$3:$O$363,6,FALSE)))</f>
      </c>
    </row>
    <row r="12" spans="3:4" ht="16.5" customHeight="1">
      <c r="C12" s="11" t="str">
        <f>IF(D11=0,"","Velocità Km/h")</f>
        <v>Velocità Km/h</v>
      </c>
      <c r="D12" s="18">
        <f>IF(D11=0,"",IF(ISNA(VLOOKUP($E$1,Competitiva!$B$3:$O$363,7,FALSE))=TRUE,"",TEXT((VLOOKUP($E$1,Competitiva!$B$3:$O$363,7,FALSE)),"0,000")&amp;" Km/h"))</f>
      </c>
    </row>
    <row r="13" spans="3:4" ht="16.5" customHeight="1">
      <c r="C13" s="11" t="str">
        <f>IF(D12=0,"","Velocità m/Km")</f>
        <v>Velocità m/Km</v>
      </c>
      <c r="D13" s="13">
        <f>IF(ISNA(VLOOKUP($E$1,Competitiva!$B$3:$O$363,8,FALSE))=TRUE,"",(VLOOKUP($E$1,Competitiva!$B$3:$O$363,8,FALSE)))</f>
      </c>
    </row>
    <row r="14" spans="3:4" ht="16.5" customHeight="1">
      <c r="C14" s="11" t="s">
        <v>12</v>
      </c>
      <c r="D14" s="12">
        <f>IF(ISNA(VLOOKUP($E$1,Competitiva!$B$3:$O$363,13,FALSE))=TRUE,"",(VLOOKUP($E$1,Competitiva!$B$3:$O$363,13,FALSE))&amp;IF($D$9="maschile"," °"," ª"))</f>
      </c>
    </row>
    <row r="15" spans="3:4" ht="16.5" customHeight="1">
      <c r="C15" s="15" t="s">
        <v>13</v>
      </c>
      <c r="D15" s="14">
        <f>IF(ISNA(VLOOKUP(E1,Competitiva!$B$3:$Q$363,12,FALSE))=TRUE,"",(VLOOKUP(E1,Competitiva!$B$3:$Q$363,12,FALSE))&amp;IF($D$9="maschile"," °"," ª"))</f>
      </c>
    </row>
    <row r="16" spans="3:4" ht="16.5" customHeight="1">
      <c r="C16" s="11">
        <f>IF(D16="","","Categoria")</f>
      </c>
      <c r="D16" s="12">
        <f>IF(OR(D17="0 °",D17="0 ª"),"",IF(ISNA(VLOOKUP($E$1,Competitiva!$B$3:$O$363,9,FALSE))=TRUE,"",(VLOOKUP($E$1,Competitiva!$B$3:$O$363,9,FALSE))))</f>
      </c>
    </row>
    <row r="17" spans="3:4" ht="16.5" customHeight="1">
      <c r="C17" s="11" t="str">
        <f>IF(OR(D17="0 °",D17="0 ª"),"","Posizione Categoria")</f>
        <v>Posizione Categoria</v>
      </c>
      <c r="D17" s="12">
        <f>IF(ISNA(VLOOKUP($E$1,Competitiva!$B$3:$O$363,10,FALSE))=TRUE,"",(VLOOKUP($E$1,Competitiva!$B$3:$O$363,10,FALSE))&amp;IF($D$9="maschile"," °"," ª"))</f>
      </c>
    </row>
    <row r="18" spans="3:4" ht="16.5" customHeight="1" hidden="1">
      <c r="C18" s="11" t="str">
        <f>IF(D18="","","Cat. Campionato UISP")</f>
        <v>Cat. Campionato UISP</v>
      </c>
      <c r="D18" s="16" t="s">
        <v>20</v>
      </c>
    </row>
    <row r="19" spans="3:4" ht="16.5" customHeight="1" hidden="1">
      <c r="C19" s="11" t="str">
        <f>IF(OR(D19="  ª",D19="  °"),"","Pos. Camp. Naz. UISP")</f>
        <v>Pos. Camp. Naz. UISP</v>
      </c>
      <c r="D19" s="14" t="s">
        <v>19</v>
      </c>
    </row>
    <row r="20" spans="3:4" ht="16.5" customHeight="1" hidden="1">
      <c r="C20" s="11" t="str">
        <f>IF(OR(D20="  ª",D20="  °"),"","Pos. Camp. Reg. UISP")</f>
        <v>Pos. Camp. Reg. UISP</v>
      </c>
      <c r="D20" s="14" t="s">
        <v>21</v>
      </c>
    </row>
    <row r="21" spans="3:4" ht="16.5" customHeight="1" hidden="1">
      <c r="C21" s="11" t="str">
        <f>IF(OR(D21="  ª",D21="  °"),"","Pos. Camp. Prov. UISP")</f>
        <v>Pos. Camp. Prov. UISP</v>
      </c>
      <c r="D21" s="14" t="s">
        <v>22</v>
      </c>
    </row>
    <row r="22" spans="3:4" ht="15.75" customHeight="1">
      <c r="C22" s="11">
        <f>IF(D22="","","Punti")</f>
      </c>
      <c r="D22" s="12">
        <f>IF(ISNA(VLOOKUP($E$1,Competitiva!$B$3:$O$363,11,FALSE))=TRUE,"",(VLOOKUP($E$1,Competitiva!$B$3:$O$363,11,FALSE)))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5" operator="equal" stopIfTrue="1">
      <formula>"  °"</formula>
    </cfRule>
    <cfRule type="cellIs" priority="4" dxfId="35" operator="equal" stopIfTrue="1">
      <formula>"  ª"</formula>
    </cfRule>
  </conditionalFormatting>
  <conditionalFormatting sqref="F7:H10">
    <cfRule type="cellIs" priority="5" dxfId="36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2016-06-11T08:58:13Z</cp:lastPrinted>
  <dcterms:created xsi:type="dcterms:W3CDTF">2012-07-08T07:07:27Z</dcterms:created>
  <dcterms:modified xsi:type="dcterms:W3CDTF">2016-06-12T13:08:03Z</dcterms:modified>
  <cp:category/>
  <cp:version/>
  <cp:contentType/>
  <cp:contentStatus/>
</cp:coreProperties>
</file>